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Веселый английский" sheetId="5" r:id="rId1"/>
    <sheet name="ПРИШКОЛЬНЫЙ ЛАГЕРЬ" sheetId="4" r:id="rId2"/>
    <sheet name="Лист1" sheetId="1" r:id="rId3"/>
    <sheet name="Лист2" sheetId="2" r:id="rId4"/>
    <sheet name="Лист3" sheetId="3" r:id="rId5"/>
  </sheets>
  <definedNames>
    <definedName name="_xlnm.Print_Area" localSheetId="0">'Веселый английский'!$A$1:$K$103</definedName>
    <definedName name="_xlnm.Print_Area" localSheetId="1">'ПРИШКОЛЬНЫЙ ЛАГЕРЬ'!$A$1:$K$103</definedName>
  </definedNames>
  <calcPr calcId="124519"/>
</workbook>
</file>

<file path=xl/calcChain.xml><?xml version="1.0" encoding="utf-8"?>
<calcChain xmlns="http://schemas.openxmlformats.org/spreadsheetml/2006/main">
  <c r="J54" i="5"/>
  <c r="I98" l="1"/>
  <c r="I99"/>
  <c r="J65" l="1"/>
  <c r="J56" s="1"/>
  <c r="A41"/>
  <c r="J38" l="1"/>
  <c r="H101"/>
  <c r="G101"/>
  <c r="F101"/>
  <c r="I100"/>
  <c r="H100"/>
  <c r="G100"/>
  <c r="K100" s="1"/>
  <c r="F100"/>
  <c r="H99"/>
  <c r="G99"/>
  <c r="F99"/>
  <c r="H98"/>
  <c r="G98"/>
  <c r="K98" s="1"/>
  <c r="K102" s="1"/>
  <c r="F98"/>
  <c r="I97"/>
  <c r="H97"/>
  <c r="G97"/>
  <c r="F97"/>
  <c r="H96"/>
  <c r="G96"/>
  <c r="F96"/>
  <c r="H95"/>
  <c r="G95"/>
  <c r="F95"/>
  <c r="I94"/>
  <c r="H94"/>
  <c r="G94"/>
  <c r="F94"/>
  <c r="H93"/>
  <c r="G93"/>
  <c r="F93"/>
  <c r="H91"/>
  <c r="G91"/>
  <c r="I96"/>
  <c r="J96" s="1"/>
  <c r="G17"/>
  <c r="I93" l="1"/>
  <c r="J93" s="1"/>
  <c r="J46"/>
  <c r="J32" s="1"/>
  <c r="J24" s="1"/>
  <c r="J98"/>
  <c r="J94"/>
  <c r="J99"/>
  <c r="J97"/>
  <c r="J100"/>
  <c r="G17" i="4"/>
  <c r="A41"/>
  <c r="H101"/>
  <c r="G101"/>
  <c r="F101"/>
  <c r="I100"/>
  <c r="H100"/>
  <c r="G100"/>
  <c r="F100"/>
  <c r="I99"/>
  <c r="H99"/>
  <c r="G99"/>
  <c r="F99"/>
  <c r="J99" s="1"/>
  <c r="I98"/>
  <c r="H98"/>
  <c r="G98"/>
  <c r="F98"/>
  <c r="I97"/>
  <c r="H97"/>
  <c r="G97"/>
  <c r="F97"/>
  <c r="H96"/>
  <c r="G96"/>
  <c r="F96"/>
  <c r="H95"/>
  <c r="G95"/>
  <c r="F95"/>
  <c r="I94"/>
  <c r="H94"/>
  <c r="G94"/>
  <c r="F94"/>
  <c r="H93"/>
  <c r="G93"/>
  <c r="F93"/>
  <c r="H91"/>
  <c r="G91"/>
  <c r="A79"/>
  <c r="J71" s="1"/>
  <c r="I96" s="1"/>
  <c r="J96" s="1"/>
  <c r="J65"/>
  <c r="J54"/>
  <c r="J38"/>
  <c r="I93" s="1"/>
  <c r="J82" i="5" l="1"/>
  <c r="I95"/>
  <c r="J95" s="1"/>
  <c r="K100" i="4"/>
  <c r="K98"/>
  <c r="K102" s="1"/>
  <c r="J56"/>
  <c r="J46"/>
  <c r="J98"/>
  <c r="J94"/>
  <c r="J97"/>
  <c r="J100"/>
  <c r="J93"/>
  <c r="I95"/>
  <c r="J95" s="1"/>
  <c r="J84" i="5" l="1"/>
  <c r="J85" s="1"/>
  <c r="J17" s="1"/>
  <c r="J32" i="4"/>
  <c r="J24" s="1"/>
  <c r="I101" i="5" l="1"/>
  <c r="I102" s="1"/>
  <c r="L93" s="1"/>
  <c r="J87"/>
  <c r="J89" s="1"/>
  <c r="J82" i="4"/>
  <c r="J84" s="1"/>
  <c r="L96" i="5" l="1"/>
  <c r="L97"/>
  <c r="J101"/>
  <c r="J102" s="1"/>
  <c r="J85" i="4"/>
  <c r="J17" s="1"/>
  <c r="I101" l="1"/>
  <c r="J87"/>
  <c r="J89" s="1"/>
  <c r="J101" l="1"/>
  <c r="J102" s="1"/>
  <c r="I102"/>
</calcChain>
</file>

<file path=xl/sharedStrings.xml><?xml version="1.0" encoding="utf-8"?>
<sst xmlns="http://schemas.openxmlformats.org/spreadsheetml/2006/main" count="274" uniqueCount="159">
  <si>
    <t>Расчет дополнительной услуги на основании постановления Администрации Володарского Муниципального района Нижегородской области от 25.05.2018г. № 1035 и платной услуги  на основании постановления Администрации Володарского Муниципального района Нижегородской области от 05.05.2014г. № 1057</t>
  </si>
  <si>
    <t>Плановое количество потребителей услуги</t>
  </si>
  <si>
    <t>человек</t>
  </si>
  <si>
    <t>Количество дней смены в месяц</t>
  </si>
  <si>
    <t>единиц</t>
  </si>
  <si>
    <t>Количество часов  смены лагеря в месяц</t>
  </si>
  <si>
    <t>часов</t>
  </si>
  <si>
    <t>Количество часов за один день смены лагеря</t>
  </si>
  <si>
    <t>Стоимость путевки на основания  Постановления № 1035 от 25.05.2018</t>
  </si>
  <si>
    <t>руб.</t>
  </si>
  <si>
    <t>Родительская плата за путевку  на основания  Постановления № 1035 от 25.05.2018</t>
  </si>
  <si>
    <t>ФОРМУЛЫ РАСЧЕТА</t>
  </si>
  <si>
    <t>Тариф на платную дополнительную образовательную услугу определяется по формуле:</t>
  </si>
  <si>
    <t>С+Р</t>
  </si>
  <si>
    <t>Т=</t>
  </si>
  <si>
    <t>П</t>
  </si>
  <si>
    <t>Т- тариф на платную дополнительную образовательную услугу</t>
  </si>
  <si>
    <t>С-затраты на оказание платной дополнительной образовательной услуги</t>
  </si>
  <si>
    <t>Р-прибыль от оказания платной дополнительной образовательной услуги</t>
  </si>
  <si>
    <t>П- число потребителей платной дополнительной образовательной услуги</t>
  </si>
  <si>
    <t>Расчет затрат на оказание платной дополнительной образовательной услуги определяется по формуле:</t>
  </si>
  <si>
    <t>С=</t>
  </si>
  <si>
    <t>Рпр+Ркосв</t>
  </si>
  <si>
    <t>С-затраты на оказание платной образовательной услуги</t>
  </si>
  <si>
    <t>Рпр-расчет прямых затрат</t>
  </si>
  <si>
    <t>Ркосв-расчет косвенных затрат</t>
  </si>
  <si>
    <t>Расчет  прямых затрат на оказание платной дополнительной образовательной услуги определяется по формуле:</t>
  </si>
  <si>
    <t>Рпр=</t>
  </si>
  <si>
    <t>ФОТ осн+Носн+М</t>
  </si>
  <si>
    <t>180100,80+54390,44+162500</t>
  </si>
  <si>
    <t>Рпр-прямые затраты</t>
  </si>
  <si>
    <t>ФОТ осн-оплата труда основного персонала</t>
  </si>
  <si>
    <t>Носн-начисления на оплату труда основного персонала</t>
  </si>
  <si>
    <t>М-материальные затраты</t>
  </si>
  <si>
    <t>ФОТ осн на оказание платной дополнительной образовательной услуги определяется по формуле:</t>
  </si>
  <si>
    <t>ФОТ осн=</t>
  </si>
  <si>
    <t>SUM(Т час*К час)</t>
  </si>
  <si>
    <t>Размер оплаты труда работника за 1 час работы</t>
  </si>
  <si>
    <t>Кол-во часов оказываемой услуги работником</t>
  </si>
  <si>
    <t>Кол-во сотрудников</t>
  </si>
  <si>
    <t>Сред.недельная ставка</t>
  </si>
  <si>
    <t>Коэфициент образования</t>
  </si>
  <si>
    <t xml:space="preserve">Категория </t>
  </si>
  <si>
    <t>Носн на оказание платной дополнительной образовательной услуги определяется по формуле:</t>
  </si>
  <si>
    <t>Носн=ФОТ осн*30,2%</t>
  </si>
  <si>
    <t>Материальные затраты (методические материалы и другие расходные материалы, а также размножение, брошюрование,ламинирование и т.д.)</t>
  </si>
  <si>
    <t>М=фактические затраты за предшествующий период</t>
  </si>
  <si>
    <t>Расчет  косвенных затрат на оказание платной дополнительной образовательной услуги определяется по формуле:</t>
  </si>
  <si>
    <t>Ркосв=</t>
  </si>
  <si>
    <t>ФОТ ув+Нув+Рх+Вз</t>
  </si>
  <si>
    <t>16750+5058,50+1250+11433,26</t>
  </si>
  <si>
    <t>Ркосв-косвенные затраты</t>
  </si>
  <si>
    <t>ФОТ ув-оплата труда административно-управленческого персонала</t>
  </si>
  <si>
    <t>Нув-начисления на оплату труда административно-управленческого  персонала</t>
  </si>
  <si>
    <t>Рх-общехозяйственные затраты</t>
  </si>
  <si>
    <t>Вз-коммунальные услуги</t>
  </si>
  <si>
    <t xml:space="preserve">ФОТ ув=не должно превышать30% ФОТ </t>
  </si>
  <si>
    <t>основного персонала</t>
  </si>
  <si>
    <t>Нув(30,2%)=</t>
  </si>
  <si>
    <t>Рх=не более 30% от суммы материальных затрат(М)</t>
  </si>
  <si>
    <t>Расчет  коммунальных услуг на оказание платной дополнительной образовательной услуги определяется по формуле:</t>
  </si>
  <si>
    <t>К*Sy*T</t>
  </si>
  <si>
    <t>Вз=</t>
  </si>
  <si>
    <t>S*365*Ч</t>
  </si>
  <si>
    <t>К-плановая общая сумма оплаты коммунальных услуг в расчете на год</t>
  </si>
  <si>
    <t>Sy-общая площадь помещений,используемых для оказания платной дополнительной услуги</t>
  </si>
  <si>
    <t>S-общая площадь помещений муниципального образовательного учреждения</t>
  </si>
  <si>
    <t>Т-время оказания платной дополнительной образовательной услуги(астрономические часы)</t>
  </si>
  <si>
    <t>Ч-количество часов работы учреждения за день</t>
  </si>
  <si>
    <t>Плановая Общая сумма коммун услуг в год</t>
  </si>
  <si>
    <t>Общая площадь помещений используемых для оказания платной услуги</t>
  </si>
  <si>
    <t>время оказания платной дополнительной услуги(астрономические часы)</t>
  </si>
  <si>
    <t>Общая площадь помещений учреждения</t>
  </si>
  <si>
    <t>количество часов работы учреждения за день</t>
  </si>
  <si>
    <t>Размер прибыли от оказания платной дополнительной образовательной услуги , налоги</t>
  </si>
  <si>
    <t>Размер прибыли 15% от суммы затрат на оказание платной услуги</t>
  </si>
  <si>
    <t>=</t>
  </si>
  <si>
    <t>Налог на прибыль</t>
  </si>
  <si>
    <t>Р =</t>
  </si>
  <si>
    <t>64722,45+3883,35</t>
  </si>
  <si>
    <t xml:space="preserve"> ТАРИФ НА  ДОПОЛНИТЕЛЬНУЮ УСЛУГУ за 1 смену : </t>
  </si>
  <si>
    <t xml:space="preserve">         Округление тарифа -1,78руб.</t>
  </si>
  <si>
    <t xml:space="preserve">Расчет  услуг за 1 день пребывания одного человека  в пришкольном  лагере </t>
  </si>
  <si>
    <t>Статья</t>
  </si>
  <si>
    <t>Содержание расходов</t>
  </si>
  <si>
    <t>Количество детей</t>
  </si>
  <si>
    <t>Сумма затрат в месяц</t>
  </si>
  <si>
    <t>Общая сумма средств (руб.)</t>
  </si>
  <si>
    <t>в т.ч за счет родительской платы ( 20% от стоимости путевки)</t>
  </si>
  <si>
    <t>7=6/3/4*5</t>
  </si>
  <si>
    <t>Заработная плата педагогического состава</t>
  </si>
  <si>
    <t>Заработная плата административно-управленческого и обслуж. персонала</t>
  </si>
  <si>
    <t>Начисления на заработную плату (30,2 %)</t>
  </si>
  <si>
    <t>Коммунальные услуги</t>
  </si>
  <si>
    <t>Расходы по содержанию имущества</t>
  </si>
  <si>
    <t>Прочие работы, услуги</t>
  </si>
  <si>
    <t>Увеличение стоимости основных средств</t>
  </si>
  <si>
    <t>Увеличение стоимости МЗ</t>
  </si>
  <si>
    <t xml:space="preserve">                         Плановая прибыль и налог на прибыль</t>
  </si>
  <si>
    <t>Итого стоимость 1 дня в пришкольном лагере</t>
  </si>
  <si>
    <t>Округление тарифа</t>
  </si>
  <si>
    <t>(наименование учреждения)</t>
  </si>
  <si>
    <r>
      <t xml:space="preserve">1. Моющие средства </t>
    </r>
    <r>
      <rPr>
        <b/>
        <sz val="11"/>
        <color rgb="FFFF0000"/>
        <rFont val="Calibri"/>
        <family val="2"/>
        <charset val="204"/>
        <scheme val="minor"/>
      </rPr>
      <t xml:space="preserve">9 545 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</si>
  <si>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2. Канцелярские товары </t>
    </r>
    <r>
      <rPr>
        <b/>
        <sz val="11"/>
        <color rgb="FFFF0000"/>
        <rFont val="Calibri"/>
        <family val="2"/>
        <charset val="204"/>
        <scheme val="minor"/>
      </rPr>
      <t>15 115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</si>
  <si>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3. Хозяйственные товары </t>
    </r>
    <r>
      <rPr>
        <b/>
        <sz val="11"/>
        <color rgb="FFFF0000"/>
        <rFont val="Calibri"/>
        <family val="2"/>
        <charset val="204"/>
        <scheme val="minor"/>
      </rPr>
      <t>10840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</si>
  <si>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4. Медикаменты </t>
    </r>
    <r>
      <rPr>
        <b/>
        <sz val="11"/>
        <color rgb="FFFF0000"/>
        <rFont val="Calibri"/>
        <family val="2"/>
        <charset val="204"/>
        <scheme val="minor"/>
      </rPr>
      <t xml:space="preserve">1500 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</si>
  <si>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5. Экскурсии </t>
    </r>
    <r>
      <rPr>
        <b/>
        <sz val="11"/>
        <color rgb="FFFF0000"/>
        <rFont val="Calibri"/>
        <family val="2"/>
        <charset val="204"/>
        <scheme val="minor"/>
      </rPr>
      <t>8000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</si>
  <si>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6. Страхование детей </t>
    </r>
    <r>
      <rPr>
        <b/>
        <sz val="11"/>
        <color rgb="FFFF0000"/>
        <rFont val="Calibri"/>
        <family val="2"/>
        <charset val="204"/>
        <scheme val="minor"/>
      </rPr>
      <t xml:space="preserve">5000 </t>
    </r>
    <r>
      <rPr>
        <b/>
        <sz val="11"/>
        <rFont val="Calibri"/>
        <family val="2"/>
        <charset val="204"/>
        <scheme val="minor"/>
      </rPr>
      <t>руб.</t>
    </r>
  </si>
  <si>
    <r>
      <t>(187,61*120*</t>
    </r>
    <r>
      <rPr>
        <b/>
        <sz val="11"/>
        <color rgb="FFFF0000"/>
        <rFont val="Calibri"/>
        <family val="2"/>
        <charset val="204"/>
        <scheme val="minor"/>
      </rPr>
      <t>8</t>
    </r>
    <r>
      <rPr>
        <b/>
        <sz val="11"/>
        <rFont val="Calibri"/>
        <family val="2"/>
        <charset val="204"/>
        <scheme val="minor"/>
      </rPr>
      <t>)</t>
    </r>
  </si>
  <si>
    <t>Общехозяйственные расходы (содержание имущества)</t>
  </si>
  <si>
    <r>
      <rPr>
        <b/>
        <sz val="11"/>
        <color rgb="FFFF0000"/>
        <rFont val="Calibri"/>
        <family val="2"/>
        <charset val="204"/>
        <scheme val="minor"/>
      </rPr>
      <t>16750,00</t>
    </r>
    <r>
      <rPr>
        <b/>
        <sz val="11"/>
        <rFont val="Calibri"/>
        <family val="2"/>
        <charset val="204"/>
        <scheme val="minor"/>
      </rPr>
      <t>*30,2%=</t>
    </r>
  </si>
  <si>
    <r>
      <rPr>
        <b/>
        <sz val="11"/>
        <color rgb="FFFF0000"/>
        <rFont val="Calibri"/>
        <family val="2"/>
        <charset val="204"/>
        <scheme val="minor"/>
      </rPr>
      <t>4195,50</t>
    </r>
    <r>
      <rPr>
        <b/>
        <sz val="11"/>
        <rFont val="Calibri"/>
        <family val="2"/>
        <charset val="204"/>
        <scheme val="minor"/>
      </rPr>
      <t>*365*8</t>
    </r>
  </si>
  <si>
    <r>
      <rPr>
        <b/>
        <u/>
        <sz val="11"/>
        <color rgb="FFFF0000"/>
        <rFont val="Calibri"/>
        <family val="2"/>
        <charset val="204"/>
        <scheme val="minor"/>
      </rPr>
      <t>3031759,53</t>
    </r>
    <r>
      <rPr>
        <b/>
        <u/>
        <sz val="11"/>
        <rFont val="Calibri"/>
        <family val="2"/>
        <charset val="204"/>
        <scheme val="minor"/>
      </rPr>
      <t>*</t>
    </r>
    <r>
      <rPr>
        <b/>
        <u/>
        <sz val="11"/>
        <color rgb="FFFF0000"/>
        <rFont val="Calibri"/>
        <family val="2"/>
        <charset val="204"/>
        <scheme val="minor"/>
      </rPr>
      <t>385</t>
    </r>
    <r>
      <rPr>
        <b/>
        <u/>
        <sz val="11"/>
        <rFont val="Calibri"/>
        <family val="2"/>
        <charset val="204"/>
        <scheme val="minor"/>
      </rPr>
      <t>*120</t>
    </r>
  </si>
  <si>
    <r>
      <rPr>
        <b/>
        <sz val="11"/>
        <color rgb="FFFF0000"/>
        <rFont val="Calibri"/>
        <family val="2"/>
        <charset val="204"/>
        <scheme val="minor"/>
      </rPr>
      <t>431483</t>
    </r>
    <r>
      <rPr>
        <b/>
        <sz val="11"/>
        <rFont val="Calibri"/>
        <family val="2"/>
        <charset val="204"/>
        <scheme val="minor"/>
      </rPr>
      <t>*15</t>
    </r>
  </si>
  <si>
    <r>
      <t>Носн=</t>
    </r>
    <r>
      <rPr>
        <b/>
        <sz val="11"/>
        <color rgb="FFFF0000"/>
        <rFont val="Calibri"/>
        <family val="2"/>
        <charset val="204"/>
        <scheme val="minor"/>
      </rPr>
      <t>180100,8</t>
    </r>
    <r>
      <rPr>
        <b/>
        <sz val="11"/>
        <rFont val="Calibri"/>
        <family val="2"/>
        <charset val="204"/>
        <scheme val="minor"/>
      </rPr>
      <t>*30,2%</t>
    </r>
  </si>
  <si>
    <t>Шаги:</t>
  </si>
  <si>
    <t>оклад учителя</t>
  </si>
  <si>
    <t>396991,24+34491,76</t>
  </si>
  <si>
    <t>Дератизация, дезинсекция</t>
  </si>
  <si>
    <t>Вывоз ТКО  = 26 500 дог. год /12мес/30дней*план. кол-во дней</t>
  </si>
  <si>
    <t>ст.226 в/бюджет : на кол-во учащ. без льгот : 120 * 8</t>
  </si>
  <si>
    <r>
      <rPr>
        <b/>
        <sz val="11"/>
        <color rgb="FFFF0000"/>
        <rFont val="Calibri"/>
        <family val="2"/>
        <charset val="204"/>
        <scheme val="minor"/>
      </rPr>
      <t>64722,45</t>
    </r>
    <r>
      <rPr>
        <b/>
        <sz val="11"/>
        <rFont val="Calibri"/>
        <family val="2"/>
        <charset val="204"/>
        <scheme val="minor"/>
      </rPr>
      <t>*6</t>
    </r>
  </si>
  <si>
    <t>431483+68605,8</t>
  </si>
  <si>
    <t xml:space="preserve"> ФОТ= 11163/20 дней*15 дней *2 чел.</t>
  </si>
  <si>
    <r>
      <t xml:space="preserve">6. Услуги по организации питания и прочие расходы </t>
    </r>
    <r>
      <rPr>
        <b/>
        <sz val="11"/>
        <color rgb="FFFF0000"/>
        <rFont val="Calibri"/>
        <family val="2"/>
        <charset val="204"/>
        <scheme val="minor"/>
      </rPr>
      <t>112 500</t>
    </r>
    <r>
      <rPr>
        <b/>
        <sz val="11"/>
        <rFont val="Calibri"/>
        <family val="2"/>
        <charset val="204"/>
        <scheme val="minor"/>
      </rPr>
      <t>руб.</t>
    </r>
  </si>
  <si>
    <t>ПРИШКОЛЬНЫЙ ЛАГЕРЬ</t>
  </si>
  <si>
    <t xml:space="preserve"> Расчет платной услуги  на основании постановления Администрации Володарского Муниципального района Нижегородской области от 05.05.2014г. № 1057</t>
  </si>
  <si>
    <t>Количество дней  в месяц</t>
  </si>
  <si>
    <t>Количество часов  в месяц</t>
  </si>
  <si>
    <t xml:space="preserve">Количество часов за одино занятие </t>
  </si>
  <si>
    <t>Средняя з/п учителя на ставку</t>
  </si>
  <si>
    <t xml:space="preserve">Вывоз ТКО  </t>
  </si>
  <si>
    <t>Дератизация, дезинсекция и прочие расх.</t>
  </si>
  <si>
    <t>Стоимость за месяц (родительская плата)</t>
  </si>
  <si>
    <r>
      <t xml:space="preserve">5. Экскурсии </t>
    </r>
    <r>
      <rPr>
        <b/>
        <sz val="11"/>
        <color rgb="FFFF0000"/>
        <rFont val="Calibri"/>
        <family val="2"/>
        <charset val="204"/>
        <scheme val="minor"/>
      </rPr>
      <t>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</si>
  <si>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6. Страхование детей </t>
    </r>
    <r>
      <rPr>
        <b/>
        <sz val="11"/>
        <color rgb="FFFF0000"/>
        <rFont val="Calibri"/>
        <family val="2"/>
        <charset val="204"/>
        <scheme val="minor"/>
      </rPr>
      <t xml:space="preserve">0 </t>
    </r>
    <r>
      <rPr>
        <b/>
        <sz val="11"/>
        <rFont val="Calibri"/>
        <family val="2"/>
        <charset val="204"/>
        <scheme val="minor"/>
      </rPr>
      <t>руб.</t>
    </r>
  </si>
  <si>
    <r>
      <rPr>
        <b/>
        <sz val="11"/>
        <color rgb="FFFF0000"/>
        <rFont val="Calibri"/>
        <family val="2"/>
        <charset val="204"/>
        <scheme val="minor"/>
      </rPr>
      <t>11644,30</t>
    </r>
    <r>
      <rPr>
        <b/>
        <sz val="11"/>
        <rFont val="Calibri"/>
        <family val="2"/>
        <charset val="204"/>
        <scheme val="minor"/>
      </rPr>
      <t>*365*8</t>
    </r>
  </si>
  <si>
    <r>
      <rPr>
        <b/>
        <sz val="11"/>
        <color rgb="FFFF0000"/>
        <rFont val="Calibri"/>
        <family val="2"/>
        <charset val="204"/>
        <scheme val="minor"/>
      </rPr>
      <t>0</t>
    </r>
    <r>
      <rPr>
        <b/>
        <sz val="11"/>
        <rFont val="Calibri"/>
        <family val="2"/>
        <charset val="204"/>
        <scheme val="minor"/>
      </rPr>
      <t>*30,2%=</t>
    </r>
  </si>
  <si>
    <t>МАОУ СШ № 8</t>
  </si>
  <si>
    <t xml:space="preserve"> ТАРИФ НА  ДОПОЛНИТЕЛЬНУЮ УСЛУГУ за 1 месяц : </t>
  </si>
  <si>
    <t xml:space="preserve">Расчет  услуг за 1 день пребывания одного человека  кружок "Веселый английский" </t>
  </si>
  <si>
    <t>6. Услуги по организации питания и прочие расходы 0 руб.</t>
  </si>
  <si>
    <r>
      <t xml:space="preserve">3. Хозяйственные товары </t>
    </r>
    <r>
      <rPr>
        <b/>
        <sz val="11"/>
        <color rgb="FFFF0000"/>
        <rFont val="Calibri"/>
        <family val="2"/>
        <charset val="204"/>
        <scheme val="minor"/>
      </rPr>
      <t>_1550__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</si>
  <si>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1. Моющие средства </t>
    </r>
    <r>
      <rPr>
        <b/>
        <sz val="11"/>
        <color rgb="FFFF0000"/>
        <rFont val="Calibri"/>
        <family val="2"/>
        <charset val="204"/>
        <scheme val="minor"/>
      </rPr>
      <t xml:space="preserve">_2100___ </t>
    </r>
    <r>
      <rPr>
        <b/>
        <sz val="11"/>
        <rFont val="Calibri"/>
        <family val="2"/>
        <charset val="204"/>
        <scheme val="minor"/>
      </rPr>
      <t>руб.</t>
    </r>
  </si>
  <si>
    <t xml:space="preserve">         Округление тарифа </t>
  </si>
  <si>
    <t>кружок "Звуковка" на 2023-2024 уч.год</t>
  </si>
  <si>
    <r>
      <t>(466,67*</t>
    </r>
    <r>
      <rPr>
        <b/>
        <sz val="11"/>
        <color rgb="FFFF0000"/>
        <rFont val="Calibri"/>
        <family val="2"/>
        <charset val="204"/>
        <scheme val="minor"/>
      </rPr>
      <t>8*3</t>
    </r>
    <r>
      <rPr>
        <b/>
        <sz val="11"/>
        <rFont val="Calibri"/>
        <family val="2"/>
        <charset val="204"/>
        <scheme val="minor"/>
      </rPr>
      <t>)</t>
    </r>
  </si>
  <si>
    <t>24158,76+3841,24</t>
  </si>
  <si>
    <t>23522,40+636,36</t>
  </si>
  <si>
    <t>11200,00+3382,40+8940</t>
  </si>
  <si>
    <t>Носн=11200,00*30,2%</t>
  </si>
  <si>
    <r>
      <t xml:space="preserve">2. Канцелярские товары </t>
    </r>
    <r>
      <rPr>
        <b/>
        <sz val="11"/>
        <color rgb="FFFF0000"/>
        <rFont val="Calibri"/>
        <family val="2"/>
        <charset val="204"/>
        <scheme val="minor"/>
      </rPr>
      <t>_3850__</t>
    </r>
    <r>
      <rPr>
        <b/>
        <sz val="11"/>
        <rFont val="Calibri"/>
        <family val="2"/>
        <charset val="204"/>
        <scheme val="minor"/>
      </rPr>
      <t xml:space="preserve"> руб.</t>
    </r>
  </si>
  <si>
    <t>4. Копьютерное оборудование__1440__руб.</t>
  </si>
  <si>
    <t>0+0+295,00+341,36</t>
  </si>
  <si>
    <r>
      <t>5208293,51*</t>
    </r>
    <r>
      <rPr>
        <b/>
        <u/>
        <sz val="11"/>
        <color rgb="FFFF0000"/>
        <rFont val="Calibri"/>
        <family val="2"/>
        <charset val="204"/>
        <scheme val="minor"/>
      </rPr>
      <t>278,56</t>
    </r>
    <r>
      <rPr>
        <b/>
        <u/>
        <sz val="11"/>
        <rFont val="Calibri"/>
        <family val="2"/>
        <charset val="204"/>
        <scheme val="minor"/>
      </rPr>
      <t>*8</t>
    </r>
  </si>
  <si>
    <r>
      <rPr>
        <b/>
        <sz val="11"/>
        <color rgb="FFFF0000"/>
        <rFont val="Calibri"/>
        <family val="2"/>
        <charset val="204"/>
        <scheme val="minor"/>
      </rPr>
      <t>24158,76</t>
    </r>
    <r>
      <rPr>
        <b/>
        <sz val="11"/>
        <rFont val="Calibri"/>
        <family val="2"/>
        <charset val="204"/>
        <scheme val="minor"/>
      </rPr>
      <t>*15</t>
    </r>
  </si>
  <si>
    <r>
      <rPr>
        <b/>
        <sz val="11"/>
        <color rgb="FFFF0000"/>
        <rFont val="Calibri"/>
        <family val="2"/>
        <charset val="204"/>
        <scheme val="minor"/>
      </rPr>
      <t>3623,81</t>
    </r>
    <r>
      <rPr>
        <b/>
        <sz val="11"/>
        <rFont val="Calibri"/>
        <family val="2"/>
        <charset val="204"/>
        <scheme val="minor"/>
      </rPr>
      <t>*6</t>
    </r>
  </si>
  <si>
    <t>3623,81+217,43</t>
  </si>
  <si>
    <t>Итого стоимость 1 часа занятий кружка "Звуковка"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</si>
</sst>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FF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7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right" wrapText="1"/>
    </xf>
    <xf numFmtId="0" fontId="6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right" wrapText="1"/>
    </xf>
    <xf numFmtId="0" fontId="8" fillId="0" borderId="2" xfId="1" applyFont="1" applyBorder="1"/>
    <xf numFmtId="0" fontId="2" fillId="0" borderId="3" xfId="1" applyFont="1" applyBorder="1"/>
    <xf numFmtId="0" fontId="2" fillId="0" borderId="2" xfId="1" applyFont="1" applyBorder="1"/>
    <xf numFmtId="0" fontId="2" fillId="0" borderId="4" xfId="1" applyFont="1" applyBorder="1"/>
    <xf numFmtId="0" fontId="8" fillId="0" borderId="4" xfId="1" applyFont="1" applyBorder="1"/>
    <xf numFmtId="0" fontId="8" fillId="0" borderId="5" xfId="1" applyFont="1" applyBorder="1"/>
    <xf numFmtId="0" fontId="2" fillId="0" borderId="6" xfId="1" applyFont="1" applyBorder="1"/>
    <xf numFmtId="0" fontId="2" fillId="0" borderId="5" xfId="1" applyFont="1" applyBorder="1"/>
    <xf numFmtId="0" fontId="2" fillId="0" borderId="7" xfId="1" applyFont="1" applyBorder="1"/>
    <xf numFmtId="0" fontId="8" fillId="0" borderId="7" xfId="1" applyFont="1" applyBorder="1"/>
    <xf numFmtId="0" fontId="8" fillId="0" borderId="8" xfId="1" applyFont="1" applyBorder="1"/>
    <xf numFmtId="0" fontId="2" fillId="0" borderId="0" xfId="1" applyFont="1" applyBorder="1"/>
    <xf numFmtId="0" fontId="2" fillId="0" borderId="8" xfId="1" applyFont="1" applyBorder="1"/>
    <xf numFmtId="0" fontId="2" fillId="0" borderId="9" xfId="1" applyFont="1" applyBorder="1"/>
    <xf numFmtId="0" fontId="8" fillId="0" borderId="10" xfId="1" applyFont="1" applyBorder="1"/>
    <xf numFmtId="0" fontId="8" fillId="0" borderId="12" xfId="1" applyFont="1" applyBorder="1"/>
    <xf numFmtId="0" fontId="2" fillId="0" borderId="1" xfId="1" applyFont="1" applyBorder="1"/>
    <xf numFmtId="0" fontId="8" fillId="0" borderId="9" xfId="1" applyFont="1" applyBorder="1"/>
    <xf numFmtId="0" fontId="2" fillId="0" borderId="7" xfId="1" applyFont="1" applyBorder="1" applyAlignment="1">
      <alignment horizontal="center"/>
    </xf>
    <xf numFmtId="0" fontId="8" fillId="0" borderId="8" xfId="1" applyFont="1" applyBorder="1" applyAlignment="1"/>
    <xf numFmtId="0" fontId="8" fillId="0" borderId="0" xfId="1" applyFont="1" applyBorder="1" applyAlignment="1"/>
    <xf numFmtId="0" fontId="8" fillId="0" borderId="9" xfId="1" applyFont="1" applyBorder="1" applyAlignment="1"/>
    <xf numFmtId="0" fontId="8" fillId="0" borderId="0" xfId="1" applyFont="1" applyBorder="1"/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2" fontId="8" fillId="0" borderId="9" xfId="1" applyNumberFormat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0" fontId="8" fillId="0" borderId="16" xfId="1" applyFont="1" applyBorder="1"/>
    <xf numFmtId="0" fontId="8" fillId="0" borderId="17" xfId="1" applyFont="1" applyBorder="1"/>
    <xf numFmtId="0" fontId="8" fillId="0" borderId="18" xfId="1" applyFont="1" applyBorder="1"/>
    <xf numFmtId="0" fontId="8" fillId="0" borderId="0" xfId="1" applyFont="1" applyBorder="1" applyAlignment="1">
      <alignment horizontal="right"/>
    </xf>
    <xf numFmtId="0" fontId="8" fillId="0" borderId="13" xfId="1" applyFont="1" applyBorder="1"/>
    <xf numFmtId="0" fontId="8" fillId="0" borderId="14" xfId="1" applyFont="1" applyBorder="1"/>
    <xf numFmtId="0" fontId="8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 applyAlignment="1">
      <alignment wrapText="1"/>
    </xf>
    <xf numFmtId="0" fontId="2" fillId="0" borderId="19" xfId="1" applyFont="1" applyBorder="1" applyAlignment="1">
      <alignment wrapText="1" shrinkToFit="1"/>
    </xf>
    <xf numFmtId="0" fontId="2" fillId="0" borderId="19" xfId="1" applyFont="1" applyBorder="1"/>
    <xf numFmtId="2" fontId="11" fillId="0" borderId="19" xfId="1" applyNumberFormat="1" applyFont="1" applyBorder="1"/>
    <xf numFmtId="0" fontId="11" fillId="0" borderId="19" xfId="1" applyFont="1" applyBorder="1"/>
    <xf numFmtId="2" fontId="8" fillId="0" borderId="15" xfId="1" applyNumberFormat="1" applyFont="1" applyBorder="1"/>
    <xf numFmtId="0" fontId="2" fillId="0" borderId="9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0" xfId="1" applyFont="1" applyBorder="1" applyAlignment="1">
      <alignment wrapText="1"/>
    </xf>
    <xf numFmtId="2" fontId="8" fillId="0" borderId="9" xfId="1" applyNumberFormat="1" applyFont="1" applyBorder="1" applyAlignment="1">
      <alignment wrapText="1"/>
    </xf>
    <xf numFmtId="0" fontId="2" fillId="0" borderId="0" xfId="1" applyFont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2" fillId="0" borderId="0" xfId="1" applyFont="1" applyBorder="1" applyAlignment="1"/>
    <xf numFmtId="0" fontId="2" fillId="0" borderId="9" xfId="1" applyFont="1" applyBorder="1" applyAlignment="1"/>
    <xf numFmtId="1" fontId="2" fillId="0" borderId="0" xfId="1" applyNumberFormat="1" applyFont="1"/>
    <xf numFmtId="0" fontId="2" fillId="0" borderId="1" xfId="1" applyFont="1" applyBorder="1" applyAlignment="1"/>
    <xf numFmtId="0" fontId="2" fillId="0" borderId="20" xfId="1" applyFont="1" applyBorder="1" applyAlignment="1"/>
    <xf numFmtId="2" fontId="8" fillId="0" borderId="20" xfId="1" applyNumberFormat="1" applyFont="1" applyBorder="1"/>
    <xf numFmtId="0" fontId="8" fillId="0" borderId="3" xfId="1" applyFont="1" applyBorder="1"/>
    <xf numFmtId="0" fontId="2" fillId="0" borderId="21" xfId="1" applyFont="1" applyBorder="1"/>
    <xf numFmtId="0" fontId="2" fillId="0" borderId="8" xfId="1" applyFont="1" applyBorder="1" applyAlignment="1">
      <alignment horizontal="right"/>
    </xf>
    <xf numFmtId="2" fontId="8" fillId="0" borderId="22" xfId="1" applyNumberFormat="1" applyFont="1" applyBorder="1"/>
    <xf numFmtId="0" fontId="8" fillId="0" borderId="22" xfId="1" applyFont="1" applyBorder="1"/>
    <xf numFmtId="0" fontId="2" fillId="0" borderId="22" xfId="1" applyFont="1" applyBorder="1"/>
    <xf numFmtId="0" fontId="8" fillId="0" borderId="23" xfId="1" applyFont="1" applyBorder="1"/>
    <xf numFmtId="2" fontId="8" fillId="0" borderId="24" xfId="1" applyNumberFormat="1" applyFont="1" applyBorder="1"/>
    <xf numFmtId="0" fontId="8" fillId="0" borderId="0" xfId="1" applyFont="1"/>
    <xf numFmtId="0" fontId="8" fillId="0" borderId="25" xfId="1" applyFont="1" applyBorder="1"/>
    <xf numFmtId="2" fontId="8" fillId="0" borderId="26" xfId="1" applyNumberFormat="1" applyFont="1" applyBorder="1"/>
    <xf numFmtId="0" fontId="8" fillId="0" borderId="27" xfId="1" applyFont="1" applyBorder="1"/>
    <xf numFmtId="0" fontId="9" fillId="0" borderId="9" xfId="1" applyFont="1" applyBorder="1"/>
    <xf numFmtId="0" fontId="10" fillId="0" borderId="0" xfId="1" applyFont="1" applyBorder="1"/>
    <xf numFmtId="0" fontId="2" fillId="0" borderId="29" xfId="1" applyFont="1" applyBorder="1" applyAlignment="1">
      <alignment wrapText="1"/>
    </xf>
    <xf numFmtId="0" fontId="2" fillId="0" borderId="30" xfId="1" applyFont="1" applyBorder="1" applyAlignment="1">
      <alignment wrapText="1"/>
    </xf>
    <xf numFmtId="4" fontId="11" fillId="0" borderId="32" xfId="1" applyNumberFormat="1" applyFont="1" applyBorder="1"/>
    <xf numFmtId="4" fontId="11" fillId="0" borderId="33" xfId="1" applyNumberFormat="1" applyFont="1" applyBorder="1"/>
    <xf numFmtId="0" fontId="2" fillId="0" borderId="12" xfId="1" applyFont="1" applyBorder="1"/>
    <xf numFmtId="0" fontId="2" fillId="0" borderId="20" xfId="1" applyFont="1" applyBorder="1"/>
    <xf numFmtId="0" fontId="2" fillId="0" borderId="11" xfId="1" applyFont="1" applyBorder="1"/>
    <xf numFmtId="0" fontId="2" fillId="0" borderId="8" xfId="1" applyFont="1" applyBorder="1" applyAlignment="1"/>
    <xf numFmtId="0" fontId="8" fillId="0" borderId="8" xfId="1" applyFont="1" applyBorder="1" applyAlignment="1">
      <alignment horizontal="right"/>
    </xf>
    <xf numFmtId="0" fontId="4" fillId="0" borderId="2" xfId="1" applyFont="1" applyBorder="1"/>
    <xf numFmtId="0" fontId="12" fillId="0" borderId="3" xfId="1" applyFont="1" applyBorder="1"/>
    <xf numFmtId="2" fontId="13" fillId="0" borderId="21" xfId="1" applyNumberFormat="1" applyFont="1" applyBorder="1"/>
    <xf numFmtId="0" fontId="12" fillId="0" borderId="12" xfId="1" applyFont="1" applyBorder="1"/>
    <xf numFmtId="2" fontId="13" fillId="0" borderId="11" xfId="1" applyNumberFormat="1" applyFont="1" applyBorder="1"/>
    <xf numFmtId="0" fontId="14" fillId="0" borderId="0" xfId="1" applyFont="1"/>
    <xf numFmtId="0" fontId="15" fillId="0" borderId="5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5" fillId="0" borderId="21" xfId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15" fillId="0" borderId="12" xfId="1" applyFont="1" applyBorder="1" applyAlignment="1">
      <alignment horizontal="center" vertical="top" wrapText="1"/>
    </xf>
    <xf numFmtId="0" fontId="15" fillId="0" borderId="5" xfId="1" applyFont="1" applyBorder="1" applyAlignment="1">
      <alignment vertical="top"/>
    </xf>
    <xf numFmtId="0" fontId="15" fillId="0" borderId="6" xfId="1" applyFont="1" applyBorder="1" applyAlignment="1">
      <alignment horizontal="center" vertical="top"/>
    </xf>
    <xf numFmtId="0" fontId="2" fillId="0" borderId="6" xfId="1" applyFont="1" applyBorder="1" applyAlignment="1"/>
    <xf numFmtId="0" fontId="2" fillId="0" borderId="7" xfId="1" applyFont="1" applyBorder="1" applyAlignment="1"/>
    <xf numFmtId="0" fontId="2" fillId="0" borderId="10" xfId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15" fillId="0" borderId="12" xfId="1" applyNumberFormat="1" applyFont="1" applyBorder="1" applyAlignment="1">
      <alignment horizontal="center" wrapText="1"/>
    </xf>
    <xf numFmtId="0" fontId="15" fillId="0" borderId="5" xfId="1" applyFont="1" applyBorder="1" applyAlignment="1">
      <alignment vertical="top" wrapText="1"/>
    </xf>
    <xf numFmtId="0" fontId="15" fillId="0" borderId="6" xfId="1" applyNumberFormat="1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/>
    </xf>
    <xf numFmtId="0" fontId="15" fillId="0" borderId="3" xfId="1" applyFont="1" applyBorder="1" applyAlignment="1">
      <alignment horizontal="center" vertical="top" wrapText="1"/>
    </xf>
    <xf numFmtId="0" fontId="16" fillId="0" borderId="5" xfId="1" applyFont="1" applyBorder="1" applyAlignment="1">
      <alignment vertical="top"/>
    </xf>
    <xf numFmtId="1" fontId="15" fillId="0" borderId="6" xfId="1" applyNumberFormat="1" applyFont="1" applyBorder="1" applyAlignment="1">
      <alignment horizontal="center" vertical="top" wrapText="1"/>
    </xf>
    <xf numFmtId="2" fontId="13" fillId="0" borderId="6" xfId="1" applyNumberFormat="1" applyFont="1" applyBorder="1" applyAlignment="1">
      <alignment horizontal="center"/>
    </xf>
    <xf numFmtId="2" fontId="13" fillId="0" borderId="11" xfId="1" applyNumberFormat="1" applyFont="1" applyBorder="1" applyAlignment="1">
      <alignment horizontal="center"/>
    </xf>
    <xf numFmtId="2" fontId="13" fillId="0" borderId="5" xfId="1" applyNumberFormat="1" applyFont="1" applyBorder="1" applyAlignment="1">
      <alignment horizontal="center" vertical="top"/>
    </xf>
    <xf numFmtId="2" fontId="13" fillId="0" borderId="34" xfId="1" applyNumberFormat="1" applyFont="1" applyBorder="1" applyAlignment="1">
      <alignment horizontal="center"/>
    </xf>
    <xf numFmtId="0" fontId="4" fillId="0" borderId="0" xfId="1" applyFont="1"/>
    <xf numFmtId="0" fontId="13" fillId="0" borderId="0" xfId="1" applyFont="1"/>
    <xf numFmtId="0" fontId="18" fillId="0" borderId="0" xfId="2" applyFont="1" applyFill="1" applyBorder="1" applyAlignment="1">
      <alignment horizontal="left" vertical="top"/>
    </xf>
    <xf numFmtId="0" fontId="12" fillId="0" borderId="0" xfId="1" applyFont="1"/>
    <xf numFmtId="0" fontId="19" fillId="0" borderId="0" xfId="1" applyFont="1" applyAlignment="1">
      <alignment horizontal="center"/>
    </xf>
    <xf numFmtId="0" fontId="20" fillId="0" borderId="11" xfId="1" applyFont="1" applyBorder="1"/>
    <xf numFmtId="0" fontId="20" fillId="0" borderId="9" xfId="1" applyFont="1" applyBorder="1"/>
    <xf numFmtId="0" fontId="20" fillId="0" borderId="4" xfId="1" applyFont="1" applyBorder="1"/>
    <xf numFmtId="0" fontId="22" fillId="0" borderId="19" xfId="1" applyFont="1" applyBorder="1"/>
    <xf numFmtId="2" fontId="20" fillId="0" borderId="9" xfId="1" applyNumberFormat="1" applyFont="1" applyBorder="1" applyAlignment="1">
      <alignment wrapText="1"/>
    </xf>
    <xf numFmtId="2" fontId="20" fillId="0" borderId="22" xfId="1" applyNumberFormat="1" applyFont="1" applyBorder="1"/>
    <xf numFmtId="2" fontId="20" fillId="0" borderId="28" xfId="1" applyNumberFormat="1" applyFont="1" applyBorder="1"/>
    <xf numFmtId="4" fontId="21" fillId="0" borderId="31" xfId="1" applyNumberFormat="1" applyFont="1" applyBorder="1"/>
    <xf numFmtId="4" fontId="21" fillId="0" borderId="32" xfId="1" applyNumberFormat="1" applyFont="1" applyBorder="1"/>
    <xf numFmtId="0" fontId="20" fillId="0" borderId="0" xfId="1" applyFont="1" applyBorder="1"/>
    <xf numFmtId="2" fontId="19" fillId="0" borderId="10" xfId="1" applyNumberFormat="1" applyFont="1" applyBorder="1" applyAlignment="1">
      <alignment horizontal="center"/>
    </xf>
    <xf numFmtId="0" fontId="8" fillId="0" borderId="0" xfId="1" applyFont="1" applyAlignment="1">
      <alignment horizontal="right"/>
    </xf>
    <xf numFmtId="0" fontId="8" fillId="0" borderId="0" xfId="1" applyFont="1" applyAlignment="1">
      <alignment wrapText="1"/>
    </xf>
    <xf numFmtId="2" fontId="8" fillId="0" borderId="21" xfId="1" applyNumberFormat="1" applyFont="1" applyBorder="1" applyAlignment="1">
      <alignment wrapText="1"/>
    </xf>
    <xf numFmtId="0" fontId="8" fillId="0" borderId="21" xfId="1" applyFont="1" applyBorder="1" applyAlignment="1">
      <alignment horizontal="center"/>
    </xf>
    <xf numFmtId="2" fontId="13" fillId="0" borderId="10" xfId="1" applyNumberFormat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4" fillId="2" borderId="0" xfId="1" applyFont="1" applyFill="1" applyAlignment="1">
      <alignment horizontal="left"/>
    </xf>
    <xf numFmtId="0" fontId="24" fillId="2" borderId="0" xfId="1" applyFont="1" applyFill="1" applyAlignment="1">
      <alignment horizontal="left" wrapText="1"/>
    </xf>
    <xf numFmtId="0" fontId="3" fillId="0" borderId="14" xfId="1" applyFont="1" applyBorder="1" applyAlignment="1">
      <alignment horizontal="center"/>
    </xf>
    <xf numFmtId="0" fontId="25" fillId="0" borderId="1" xfId="1" applyFont="1" applyBorder="1" applyAlignment="1">
      <alignment horizontal="right" wrapText="1"/>
    </xf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8" fillId="0" borderId="0" xfId="1" applyFont="1" applyBorder="1" applyAlignment="1">
      <alignment horizontal="center" wrapText="1"/>
    </xf>
    <xf numFmtId="0" fontId="2" fillId="0" borderId="8" xfId="1" applyFont="1" applyBorder="1" applyAlignment="1"/>
    <xf numFmtId="0" fontId="2" fillId="0" borderId="1" xfId="1" applyFont="1" applyBorder="1" applyAlignment="1">
      <alignment horizontal="left"/>
    </xf>
    <xf numFmtId="0" fontId="12" fillId="0" borderId="12" xfId="1" applyFont="1" applyBorder="1" applyAlignment="1">
      <alignment horizontal="center"/>
    </xf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4" fillId="0" borderId="0" xfId="1" applyFont="1" applyAlignment="1">
      <alignment horizontal="center" wrapText="1"/>
    </xf>
    <xf numFmtId="0" fontId="23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8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26" fillId="2" borderId="1" xfId="1" applyFont="1" applyFill="1" applyBorder="1" applyAlignment="1">
      <alignment horizontal="left" wrapText="1"/>
    </xf>
    <xf numFmtId="0" fontId="27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2" fillId="0" borderId="8" xfId="1" applyFont="1" applyBorder="1" applyAlignment="1"/>
    <xf numFmtId="0" fontId="0" fillId="0" borderId="0" xfId="0" applyAlignment="1"/>
    <xf numFmtId="0" fontId="8" fillId="0" borderId="9" xfId="1" applyFont="1" applyBorder="1" applyAlignment="1">
      <alignment horizontal="center" wrapText="1"/>
    </xf>
    <xf numFmtId="0" fontId="8" fillId="0" borderId="12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8" fillId="0" borderId="20" xfId="1" applyFont="1" applyBorder="1" applyAlignment="1">
      <alignment horizontal="center" wrapText="1"/>
    </xf>
    <xf numFmtId="0" fontId="8" fillId="0" borderId="16" xfId="1" applyFont="1" applyBorder="1" applyAlignment="1">
      <alignment horizontal="center" wrapText="1"/>
    </xf>
    <xf numFmtId="0" fontId="8" fillId="0" borderId="17" xfId="1" applyFont="1" applyBorder="1" applyAlignment="1">
      <alignment horizontal="center" wrapText="1"/>
    </xf>
    <xf numFmtId="0" fontId="8" fillId="0" borderId="18" xfId="1" applyFont="1" applyBorder="1" applyAlignment="1">
      <alignment horizontal="center" wrapText="1"/>
    </xf>
    <xf numFmtId="0" fontId="8" fillId="0" borderId="1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SheetLayoutView="100" workbookViewId="0">
      <selection activeCell="C108" sqref="C108"/>
    </sheetView>
  </sheetViews>
  <sheetFormatPr defaultRowHeight="15"/>
  <cols>
    <col min="1" max="1" width="28.7109375" style="1" customWidth="1"/>
    <col min="2" max="2" width="24.5703125" style="1" customWidth="1"/>
    <col min="3" max="3" width="41.85546875" style="1" customWidth="1"/>
    <col min="4" max="4" width="11.42578125" style="1" customWidth="1"/>
    <col min="5" max="5" width="12.5703125" style="1" customWidth="1"/>
    <col min="6" max="6" width="10.42578125" style="1" customWidth="1"/>
    <col min="7" max="8" width="9.140625" style="1"/>
    <col min="9" max="9" width="9.42578125" style="1" customWidth="1"/>
    <col min="10" max="10" width="11.5703125" style="1" customWidth="1"/>
    <col min="11" max="11" width="0.42578125" style="74" customWidth="1"/>
    <col min="12" max="16384" width="9.140625" style="1"/>
  </cols>
  <sheetData>
    <row r="1" spans="1:12" ht="24.75" customHeight="1">
      <c r="C1" s="142" t="s">
        <v>138</v>
      </c>
      <c r="F1" s="2"/>
      <c r="G1" s="2"/>
      <c r="H1" s="2"/>
      <c r="I1" s="2"/>
      <c r="J1" s="2"/>
    </row>
    <row r="2" spans="1:12" ht="11.25" customHeight="1">
      <c r="C2" s="122" t="s">
        <v>101</v>
      </c>
      <c r="F2" s="2"/>
      <c r="G2" s="2"/>
      <c r="H2" s="2"/>
      <c r="I2" s="2"/>
      <c r="J2" s="2"/>
    </row>
    <row r="3" spans="1:12">
      <c r="A3" s="152" t="s">
        <v>126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2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12" ht="27.75" customHeight="1" thickBot="1">
      <c r="A6" s="157" t="s">
        <v>145</v>
      </c>
      <c r="B6" s="158"/>
      <c r="C6" s="159"/>
      <c r="D6" s="4"/>
      <c r="E6" s="4"/>
      <c r="F6" s="4"/>
      <c r="G6" s="4"/>
      <c r="H6" s="4"/>
      <c r="I6" s="4"/>
      <c r="J6" s="5">
        <v>15</v>
      </c>
      <c r="K6" s="134"/>
      <c r="L6" s="140" t="s">
        <v>115</v>
      </c>
    </row>
    <row r="7" spans="1:12" ht="18" customHeight="1" thickBot="1">
      <c r="A7" s="6" t="s">
        <v>1</v>
      </c>
      <c r="B7" s="7"/>
      <c r="C7" s="7"/>
      <c r="D7" s="7"/>
      <c r="E7" s="7"/>
      <c r="F7" s="8" t="s">
        <v>2</v>
      </c>
      <c r="G7" s="7"/>
      <c r="H7" s="7"/>
      <c r="I7" s="9"/>
      <c r="J7" s="125">
        <v>10</v>
      </c>
      <c r="L7" s="140">
        <v>1</v>
      </c>
    </row>
    <row r="8" spans="1:12" ht="18" customHeight="1" thickBot="1">
      <c r="A8" s="6" t="s">
        <v>127</v>
      </c>
      <c r="B8" s="7"/>
      <c r="C8" s="7"/>
      <c r="D8" s="7"/>
      <c r="E8" s="7"/>
      <c r="F8" s="8" t="s">
        <v>4</v>
      </c>
      <c r="G8" s="7"/>
      <c r="H8" s="7"/>
      <c r="I8" s="9"/>
      <c r="J8" s="10">
        <v>8</v>
      </c>
      <c r="L8" s="140">
        <v>2</v>
      </c>
    </row>
    <row r="9" spans="1:12" ht="18" customHeight="1" thickBot="1">
      <c r="A9" s="11" t="s">
        <v>128</v>
      </c>
      <c r="B9" s="12"/>
      <c r="C9" s="12"/>
      <c r="D9" s="12"/>
      <c r="E9" s="12"/>
      <c r="F9" s="13" t="s">
        <v>6</v>
      </c>
      <c r="G9" s="12"/>
      <c r="H9" s="12"/>
      <c r="I9" s="14"/>
      <c r="J9" s="15">
        <v>8</v>
      </c>
      <c r="L9" s="140"/>
    </row>
    <row r="10" spans="1:12" ht="18" customHeight="1" thickBot="1">
      <c r="A10" s="16" t="s">
        <v>129</v>
      </c>
      <c r="B10" s="17"/>
      <c r="C10" s="17"/>
      <c r="D10" s="17"/>
      <c r="E10" s="17"/>
      <c r="F10" s="18" t="s">
        <v>6</v>
      </c>
      <c r="G10" s="17"/>
      <c r="H10" s="17"/>
      <c r="I10" s="19"/>
      <c r="J10" s="20">
        <v>1</v>
      </c>
      <c r="L10" s="140"/>
    </row>
    <row r="11" spans="1:12" ht="17.25" customHeight="1" thickBot="1">
      <c r="A11" s="11" t="s">
        <v>133</v>
      </c>
      <c r="B11" s="12"/>
      <c r="C11" s="12"/>
      <c r="D11" s="12"/>
      <c r="E11" s="12"/>
      <c r="F11" s="13" t="s">
        <v>9</v>
      </c>
      <c r="G11" s="12"/>
      <c r="H11" s="12"/>
      <c r="I11" s="14"/>
      <c r="J11" s="123">
        <v>2800</v>
      </c>
      <c r="L11" s="140">
        <v>3</v>
      </c>
    </row>
    <row r="12" spans="1:12" ht="18" hidden="1" customHeight="1" thickBot="1">
      <c r="A12" s="21" t="s">
        <v>10</v>
      </c>
      <c r="B12" s="22"/>
      <c r="C12" s="22"/>
      <c r="D12" s="22"/>
      <c r="E12" s="22"/>
      <c r="F12" s="13" t="s">
        <v>9</v>
      </c>
      <c r="G12" s="22"/>
      <c r="H12" s="22"/>
      <c r="I12" s="22"/>
      <c r="J12" s="124">
        <v>0</v>
      </c>
      <c r="L12" s="140">
        <v>3</v>
      </c>
    </row>
    <row r="13" spans="1:12" ht="21.75" thickBot="1">
      <c r="A13" s="11"/>
      <c r="B13" s="12" t="s">
        <v>11</v>
      </c>
      <c r="C13" s="12"/>
      <c r="D13" s="12"/>
      <c r="E13" s="12"/>
      <c r="F13" s="13"/>
      <c r="G13" s="12"/>
      <c r="H13" s="12"/>
      <c r="I13" s="12"/>
      <c r="J13" s="24"/>
      <c r="L13" s="140"/>
    </row>
    <row r="14" spans="1:12" ht="21" hidden="1">
      <c r="A14" s="16"/>
      <c r="B14" s="17"/>
      <c r="C14" s="17"/>
      <c r="D14" s="17"/>
      <c r="E14" s="19"/>
      <c r="F14" s="18"/>
      <c r="G14" s="17"/>
      <c r="H14" s="17"/>
      <c r="I14" s="19"/>
      <c r="J14" s="23"/>
      <c r="L14" s="140"/>
    </row>
    <row r="15" spans="1:12" ht="21">
      <c r="A15" s="25" t="s">
        <v>12</v>
      </c>
      <c r="B15" s="26"/>
      <c r="C15" s="26"/>
      <c r="D15" s="26"/>
      <c r="E15" s="27"/>
      <c r="F15" s="25"/>
      <c r="G15" s="26"/>
      <c r="H15" s="28"/>
      <c r="I15" s="23"/>
      <c r="J15" s="19"/>
      <c r="L15" s="140"/>
    </row>
    <row r="16" spans="1:12" ht="21">
      <c r="A16" s="18"/>
      <c r="B16" s="17"/>
      <c r="C16" s="29" t="s">
        <v>13</v>
      </c>
      <c r="D16" s="17"/>
      <c r="E16" s="19"/>
      <c r="F16" s="18"/>
      <c r="G16" s="153" t="s">
        <v>147</v>
      </c>
      <c r="H16" s="153"/>
      <c r="I16" s="19"/>
      <c r="J16" s="19"/>
      <c r="L16" s="140"/>
    </row>
    <row r="17" spans="1:12" ht="21">
      <c r="A17" s="18"/>
      <c r="B17" s="30" t="s">
        <v>14</v>
      </c>
      <c r="C17" s="31" t="s">
        <v>15</v>
      </c>
      <c r="D17" s="17"/>
      <c r="E17" s="19"/>
      <c r="F17" s="16" t="s">
        <v>14</v>
      </c>
      <c r="G17" s="154">
        <f>J7</f>
        <v>10</v>
      </c>
      <c r="H17" s="154"/>
      <c r="I17" s="23"/>
      <c r="J17" s="32">
        <f>(J24+J85)/J7</f>
        <v>2800.0002840000002</v>
      </c>
      <c r="L17" s="140">
        <v>15</v>
      </c>
    </row>
    <row r="18" spans="1:12" ht="21">
      <c r="A18" s="18" t="s">
        <v>16</v>
      </c>
      <c r="B18" s="17"/>
      <c r="C18" s="17"/>
      <c r="D18" s="17"/>
      <c r="E18" s="19"/>
      <c r="F18" s="18"/>
      <c r="G18" s="17"/>
      <c r="H18" s="17"/>
      <c r="I18" s="19"/>
      <c r="J18" s="19"/>
      <c r="L18" s="140"/>
    </row>
    <row r="19" spans="1:12" ht="21">
      <c r="A19" s="18" t="s">
        <v>17</v>
      </c>
      <c r="B19" s="17"/>
      <c r="C19" s="17"/>
      <c r="D19" s="17"/>
      <c r="E19" s="19"/>
      <c r="F19" s="18"/>
      <c r="G19" s="17"/>
      <c r="H19" s="17"/>
      <c r="I19" s="19"/>
      <c r="J19" s="19"/>
      <c r="L19" s="140"/>
    </row>
    <row r="20" spans="1:12" ht="21">
      <c r="A20" s="18" t="s">
        <v>18</v>
      </c>
      <c r="B20" s="17"/>
      <c r="C20" s="17"/>
      <c r="D20" s="17"/>
      <c r="E20" s="19"/>
      <c r="F20" s="18"/>
      <c r="G20" s="17"/>
      <c r="H20" s="17"/>
      <c r="I20" s="19"/>
      <c r="J20" s="19"/>
      <c r="L20" s="140"/>
    </row>
    <row r="21" spans="1:12" ht="21">
      <c r="A21" s="33" t="s">
        <v>19</v>
      </c>
      <c r="B21" s="34"/>
      <c r="C21" s="34"/>
      <c r="D21" s="34"/>
      <c r="E21" s="35"/>
      <c r="F21" s="33"/>
      <c r="G21" s="34"/>
      <c r="H21" s="34"/>
      <c r="I21" s="35"/>
      <c r="J21" s="35"/>
      <c r="L21" s="140"/>
    </row>
    <row r="22" spans="1:12" ht="21" hidden="1">
      <c r="A22" s="36"/>
      <c r="B22" s="37"/>
      <c r="C22" s="37"/>
      <c r="D22" s="37"/>
      <c r="E22" s="38"/>
      <c r="F22" s="36"/>
      <c r="G22" s="37"/>
      <c r="H22" s="37"/>
      <c r="I22" s="38"/>
      <c r="J22" s="38"/>
      <c r="L22" s="140"/>
    </row>
    <row r="23" spans="1:12" ht="21">
      <c r="A23" s="25" t="s">
        <v>20</v>
      </c>
      <c r="B23" s="26"/>
      <c r="C23" s="26"/>
      <c r="D23" s="26"/>
      <c r="E23" s="27"/>
      <c r="F23" s="25"/>
      <c r="G23" s="26"/>
      <c r="H23" s="28"/>
      <c r="I23" s="23"/>
      <c r="J23" s="23"/>
      <c r="L23" s="140"/>
    </row>
    <row r="24" spans="1:12" ht="21">
      <c r="A24" s="16"/>
      <c r="B24" s="39" t="s">
        <v>21</v>
      </c>
      <c r="C24" s="28" t="s">
        <v>22</v>
      </c>
      <c r="D24" s="28"/>
      <c r="E24" s="23"/>
      <c r="F24" s="16" t="s">
        <v>21</v>
      </c>
      <c r="G24" s="132" t="s">
        <v>148</v>
      </c>
      <c r="H24" s="28"/>
      <c r="I24" s="23"/>
      <c r="J24" s="32">
        <f>J32+J56</f>
        <v>24158.760000000002</v>
      </c>
      <c r="L24" s="140">
        <v>13</v>
      </c>
    </row>
    <row r="25" spans="1:12" ht="21">
      <c r="A25" s="16"/>
      <c r="B25" s="28"/>
      <c r="C25" s="28"/>
      <c r="D25" s="28"/>
      <c r="E25" s="23"/>
      <c r="F25" s="16"/>
      <c r="G25" s="28"/>
      <c r="H25" s="28"/>
      <c r="I25" s="23"/>
      <c r="J25" s="23"/>
      <c r="L25" s="140"/>
    </row>
    <row r="26" spans="1:12" ht="21">
      <c r="A26" s="16" t="s">
        <v>23</v>
      </c>
      <c r="B26" s="28"/>
      <c r="C26" s="28"/>
      <c r="D26" s="28"/>
      <c r="E26" s="23"/>
      <c r="F26" s="16"/>
      <c r="G26" s="28"/>
      <c r="H26" s="28"/>
      <c r="I26" s="23"/>
      <c r="J26" s="23"/>
      <c r="L26" s="140"/>
    </row>
    <row r="27" spans="1:12" ht="21">
      <c r="A27" s="16" t="s">
        <v>24</v>
      </c>
      <c r="B27" s="28"/>
      <c r="C27" s="28"/>
      <c r="D27" s="28"/>
      <c r="E27" s="23"/>
      <c r="F27" s="16"/>
      <c r="G27" s="28"/>
      <c r="H27" s="28"/>
      <c r="I27" s="23"/>
      <c r="J27" s="23"/>
      <c r="L27" s="140"/>
    </row>
    <row r="28" spans="1:12" ht="21">
      <c r="A28" s="40" t="s">
        <v>25</v>
      </c>
      <c r="B28" s="41"/>
      <c r="C28" s="41"/>
      <c r="D28" s="41"/>
      <c r="E28" s="42"/>
      <c r="F28" s="40"/>
      <c r="G28" s="41"/>
      <c r="H28" s="41"/>
      <c r="I28" s="42"/>
      <c r="J28" s="42"/>
      <c r="L28" s="140"/>
    </row>
    <row r="29" spans="1:12" ht="21" hidden="1">
      <c r="A29" s="43"/>
      <c r="B29" s="44"/>
      <c r="C29" s="44"/>
      <c r="D29" s="44"/>
      <c r="E29" s="45"/>
      <c r="F29" s="43"/>
      <c r="G29" s="44"/>
      <c r="H29" s="44"/>
      <c r="I29" s="45"/>
      <c r="J29" s="45"/>
      <c r="L29" s="140"/>
    </row>
    <row r="30" spans="1:12" ht="21">
      <c r="A30" s="16" t="s">
        <v>26</v>
      </c>
      <c r="B30" s="28"/>
      <c r="C30" s="28"/>
      <c r="D30" s="28"/>
      <c r="E30" s="23"/>
      <c r="F30" s="16"/>
      <c r="G30" s="28"/>
      <c r="H30" s="28"/>
      <c r="I30" s="23"/>
      <c r="J30" s="23"/>
      <c r="L30" s="140"/>
    </row>
    <row r="31" spans="1:12" ht="21">
      <c r="A31" s="18"/>
      <c r="B31" s="17"/>
      <c r="C31" s="17"/>
      <c r="D31" s="17"/>
      <c r="E31" s="19"/>
      <c r="F31" s="18"/>
      <c r="G31" s="17"/>
      <c r="H31" s="17"/>
      <c r="I31" s="19"/>
      <c r="J31" s="19"/>
      <c r="L31" s="140"/>
    </row>
    <row r="32" spans="1:12" ht="21">
      <c r="A32" s="18"/>
      <c r="B32" s="30" t="s">
        <v>27</v>
      </c>
      <c r="C32" s="17" t="s">
        <v>28</v>
      </c>
      <c r="D32" s="17"/>
      <c r="E32" s="19"/>
      <c r="F32" s="16" t="s">
        <v>27</v>
      </c>
      <c r="G32" s="132" t="s">
        <v>149</v>
      </c>
      <c r="H32" s="28"/>
      <c r="I32" s="19"/>
      <c r="J32" s="32">
        <f>J38+J46+J54</f>
        <v>23522.400000000001</v>
      </c>
      <c r="L32" s="140">
        <v>7</v>
      </c>
    </row>
    <row r="33" spans="1:12" ht="21">
      <c r="A33" s="18" t="s">
        <v>30</v>
      </c>
      <c r="B33" s="17"/>
      <c r="C33" s="17"/>
      <c r="D33" s="17"/>
      <c r="E33" s="19"/>
      <c r="F33" s="18"/>
      <c r="G33" s="17"/>
      <c r="H33" s="17"/>
      <c r="I33" s="19"/>
      <c r="J33" s="19"/>
      <c r="L33" s="140"/>
    </row>
    <row r="34" spans="1:12" ht="21">
      <c r="A34" s="18" t="s">
        <v>31</v>
      </c>
      <c r="B34" s="17"/>
      <c r="C34" s="17"/>
      <c r="D34" s="17"/>
      <c r="E34" s="19"/>
      <c r="F34" s="18"/>
      <c r="G34" s="17"/>
      <c r="H34" s="17"/>
      <c r="I34" s="19"/>
      <c r="J34" s="19"/>
      <c r="L34" s="140"/>
    </row>
    <row r="35" spans="1:12" ht="21">
      <c r="A35" s="18" t="s">
        <v>32</v>
      </c>
      <c r="B35" s="17"/>
      <c r="C35" s="17"/>
      <c r="D35" s="17"/>
      <c r="E35" s="19"/>
      <c r="F35" s="18"/>
      <c r="G35" s="17"/>
      <c r="H35" s="17"/>
      <c r="I35" s="19"/>
      <c r="J35" s="19"/>
      <c r="L35" s="140"/>
    </row>
    <row r="36" spans="1:12" ht="21">
      <c r="A36" s="33" t="s">
        <v>33</v>
      </c>
      <c r="B36" s="34"/>
      <c r="C36" s="34"/>
      <c r="D36" s="34"/>
      <c r="E36" s="35"/>
      <c r="F36" s="33"/>
      <c r="G36" s="34"/>
      <c r="H36" s="34"/>
      <c r="I36" s="35"/>
      <c r="J36" s="35"/>
      <c r="L36" s="140"/>
    </row>
    <row r="37" spans="1:12" ht="21">
      <c r="A37" s="36" t="s">
        <v>34</v>
      </c>
      <c r="B37" s="37"/>
      <c r="C37" s="37"/>
      <c r="D37" s="37"/>
      <c r="E37" s="38"/>
      <c r="F37" s="36"/>
      <c r="G37" s="37"/>
      <c r="H37" s="37"/>
      <c r="I37" s="38"/>
      <c r="J37" s="38"/>
      <c r="L37" s="140"/>
    </row>
    <row r="38" spans="1:12" ht="21">
      <c r="A38" s="16"/>
      <c r="B38" s="30" t="s">
        <v>35</v>
      </c>
      <c r="C38" s="17" t="s">
        <v>36</v>
      </c>
      <c r="D38" s="28"/>
      <c r="E38" s="19"/>
      <c r="F38" s="16" t="s">
        <v>35</v>
      </c>
      <c r="G38" s="28" t="s">
        <v>146</v>
      </c>
      <c r="H38" s="28"/>
      <c r="I38" s="23"/>
      <c r="J38" s="32">
        <f>(A41*B41)*E41</f>
        <v>11200</v>
      </c>
      <c r="L38" s="140">
        <v>4</v>
      </c>
    </row>
    <row r="39" spans="1:12" ht="21">
      <c r="A39" s="18" t="s">
        <v>31</v>
      </c>
      <c r="B39" s="17"/>
      <c r="C39" s="17"/>
      <c r="D39" s="17"/>
      <c r="E39" s="19"/>
      <c r="F39" s="18"/>
      <c r="G39" s="17"/>
      <c r="H39" s="17"/>
      <c r="I39" s="19"/>
      <c r="J39" s="19"/>
      <c r="L39" s="140"/>
    </row>
    <row r="40" spans="1:12" ht="46.5">
      <c r="A40" s="46" t="s">
        <v>37</v>
      </c>
      <c r="B40" s="47" t="s">
        <v>38</v>
      </c>
      <c r="C40" s="48"/>
      <c r="D40" s="48"/>
      <c r="E40" s="46" t="s">
        <v>39</v>
      </c>
      <c r="F40" s="17"/>
      <c r="G40" s="17"/>
      <c r="H40" s="17"/>
      <c r="I40" s="19"/>
      <c r="J40" s="19"/>
      <c r="L40" s="140"/>
    </row>
    <row r="41" spans="1:12" ht="21">
      <c r="A41" s="49">
        <f>(A43)/72</f>
        <v>466.66666666666669</v>
      </c>
      <c r="B41" s="50">
        <v>8</v>
      </c>
      <c r="C41" s="48"/>
      <c r="D41" s="48"/>
      <c r="E41" s="126">
        <v>3</v>
      </c>
      <c r="F41" s="17"/>
      <c r="G41" s="17"/>
      <c r="H41" s="17"/>
      <c r="I41" s="19"/>
      <c r="J41" s="19"/>
      <c r="L41" s="140"/>
    </row>
    <row r="42" spans="1:12" ht="21">
      <c r="A42" s="48" t="s">
        <v>130</v>
      </c>
      <c r="B42" s="48" t="s">
        <v>40</v>
      </c>
      <c r="C42" s="48" t="s">
        <v>41</v>
      </c>
      <c r="D42" s="48" t="s">
        <v>42</v>
      </c>
      <c r="E42" s="48"/>
      <c r="F42" s="17"/>
      <c r="G42" s="17"/>
      <c r="H42" s="17"/>
      <c r="I42" s="19"/>
      <c r="J42" s="19"/>
      <c r="L42" s="140"/>
    </row>
    <row r="43" spans="1:12" ht="21">
      <c r="A43" s="50">
        <v>33600</v>
      </c>
      <c r="B43" s="50">
        <v>18</v>
      </c>
      <c r="C43" s="50">
        <v>1.1000000000000001</v>
      </c>
      <c r="D43" s="50">
        <v>1.3</v>
      </c>
      <c r="E43" s="48"/>
      <c r="F43" s="34"/>
      <c r="G43" s="34"/>
      <c r="H43" s="34"/>
      <c r="I43" s="35"/>
      <c r="J43" s="35"/>
      <c r="L43" s="140"/>
    </row>
    <row r="44" spans="1:12" ht="21">
      <c r="A44" s="36" t="s">
        <v>43</v>
      </c>
      <c r="B44" s="44"/>
      <c r="C44" s="44"/>
      <c r="D44" s="44"/>
      <c r="E44" s="45"/>
      <c r="F44" s="43"/>
      <c r="G44" s="44"/>
      <c r="H44" s="44"/>
      <c r="I44" s="45"/>
      <c r="J44" s="45"/>
      <c r="L44" s="140"/>
    </row>
    <row r="45" spans="1:12" ht="21">
      <c r="A45" s="16"/>
      <c r="B45" s="17"/>
      <c r="C45" s="17"/>
      <c r="D45" s="17"/>
      <c r="E45" s="19"/>
      <c r="F45" s="18"/>
      <c r="G45" s="17"/>
      <c r="H45" s="17"/>
      <c r="I45" s="19"/>
      <c r="J45" s="19"/>
      <c r="L45" s="140"/>
    </row>
    <row r="46" spans="1:12" ht="21">
      <c r="A46" s="33" t="s">
        <v>44</v>
      </c>
      <c r="B46" s="34"/>
      <c r="C46" s="34"/>
      <c r="D46" s="34"/>
      <c r="E46" s="35"/>
      <c r="F46" s="40" t="s">
        <v>150</v>
      </c>
      <c r="G46" s="34"/>
      <c r="H46" s="34"/>
      <c r="I46" s="35"/>
      <c r="J46" s="51">
        <f>J38*30.2%</f>
        <v>3382.4</v>
      </c>
      <c r="L46" s="140">
        <v>5</v>
      </c>
    </row>
    <row r="47" spans="1:12" s="56" customFormat="1" ht="28.5" customHeight="1">
      <c r="A47" s="155" t="s">
        <v>45</v>
      </c>
      <c r="B47" s="156"/>
      <c r="C47" s="156"/>
      <c r="D47" s="156"/>
      <c r="E47" s="52"/>
      <c r="F47" s="53"/>
      <c r="G47" s="54"/>
      <c r="H47" s="54"/>
      <c r="I47" s="52"/>
      <c r="J47" s="55"/>
      <c r="K47" s="135"/>
      <c r="L47" s="141"/>
    </row>
    <row r="48" spans="1:12" s="56" customFormat="1" ht="21">
      <c r="A48" s="150" t="s">
        <v>143</v>
      </c>
      <c r="B48" s="151"/>
      <c r="C48" s="151"/>
      <c r="D48" s="146"/>
      <c r="E48" s="52"/>
      <c r="F48" s="53"/>
      <c r="G48" s="54"/>
      <c r="H48" s="54"/>
      <c r="I48" s="52"/>
      <c r="J48" s="55"/>
      <c r="K48" s="135"/>
      <c r="L48" s="141"/>
    </row>
    <row r="49" spans="1:13" s="56" customFormat="1" ht="21">
      <c r="A49" s="150" t="s">
        <v>151</v>
      </c>
      <c r="B49" s="151"/>
      <c r="C49" s="151"/>
      <c r="D49" s="146"/>
      <c r="E49" s="52"/>
      <c r="F49" s="53"/>
      <c r="G49" s="54"/>
      <c r="H49" s="54"/>
      <c r="I49" s="52">
        <v>226</v>
      </c>
      <c r="J49" s="127">
        <v>0</v>
      </c>
      <c r="K49" s="135"/>
      <c r="L49" s="141"/>
    </row>
    <row r="50" spans="1:13" s="56" customFormat="1" ht="21">
      <c r="A50" s="150" t="s">
        <v>142</v>
      </c>
      <c r="B50" s="151"/>
      <c r="C50" s="151"/>
      <c r="D50" s="146"/>
      <c r="E50" s="52"/>
      <c r="F50" s="53"/>
      <c r="G50" s="54"/>
      <c r="H50" s="54"/>
      <c r="I50" s="52">
        <v>310</v>
      </c>
      <c r="J50" s="127">
        <v>1440</v>
      </c>
      <c r="K50" s="135"/>
      <c r="L50" s="141">
        <v>6</v>
      </c>
    </row>
    <row r="51" spans="1:13" s="56" customFormat="1" ht="21">
      <c r="A51" s="150" t="s">
        <v>152</v>
      </c>
      <c r="B51" s="151"/>
      <c r="C51" s="151"/>
      <c r="D51" s="146"/>
      <c r="E51" s="52"/>
      <c r="F51" s="53"/>
      <c r="G51" s="54"/>
      <c r="H51" s="54"/>
      <c r="I51" s="52">
        <v>340</v>
      </c>
      <c r="J51" s="127">
        <v>7500</v>
      </c>
      <c r="K51" s="135"/>
      <c r="L51" s="141">
        <v>6</v>
      </c>
    </row>
    <row r="52" spans="1:13" s="56" customFormat="1" ht="15" customHeight="1">
      <c r="A52" s="144" t="s">
        <v>134</v>
      </c>
      <c r="B52" s="145"/>
      <c r="C52" s="145"/>
      <c r="D52" s="146"/>
      <c r="E52" s="52"/>
      <c r="F52" s="53"/>
      <c r="G52" s="54"/>
      <c r="H52" s="54"/>
      <c r="I52" s="52"/>
      <c r="J52" s="55"/>
      <c r="K52" s="135"/>
      <c r="L52" s="141"/>
    </row>
    <row r="53" spans="1:13" ht="15" customHeight="1">
      <c r="A53" s="150" t="s">
        <v>141</v>
      </c>
      <c r="B53" s="151"/>
      <c r="C53" s="151"/>
      <c r="D53" s="60"/>
      <c r="E53" s="61"/>
      <c r="F53" s="155" t="s">
        <v>46</v>
      </c>
      <c r="G53" s="156"/>
      <c r="H53" s="156"/>
      <c r="I53" s="164"/>
      <c r="J53" s="32"/>
      <c r="L53" s="140"/>
      <c r="M53" s="62"/>
    </row>
    <row r="54" spans="1:13" ht="15" customHeight="1" thickBot="1">
      <c r="A54" s="150" t="s">
        <v>135</v>
      </c>
      <c r="B54" s="151"/>
      <c r="C54" s="151"/>
      <c r="D54" s="63"/>
      <c r="E54" s="64"/>
      <c r="F54" s="165"/>
      <c r="G54" s="166"/>
      <c r="H54" s="166"/>
      <c r="I54" s="167"/>
      <c r="J54" s="65">
        <f>J50+J51+J49</f>
        <v>8940</v>
      </c>
      <c r="L54" s="140"/>
    </row>
    <row r="55" spans="1:13" ht="21">
      <c r="A55" s="6" t="s">
        <v>47</v>
      </c>
      <c r="B55" s="66"/>
      <c r="C55" s="66"/>
      <c r="D55" s="66"/>
      <c r="E55" s="10"/>
      <c r="F55" s="6"/>
      <c r="G55" s="66"/>
      <c r="H55" s="7"/>
      <c r="I55" s="9"/>
      <c r="J55" s="67"/>
      <c r="L55" s="140"/>
    </row>
    <row r="56" spans="1:13" ht="21">
      <c r="A56" s="68" t="s">
        <v>48</v>
      </c>
      <c r="B56" s="17" t="s">
        <v>49</v>
      </c>
      <c r="C56" s="17"/>
      <c r="D56" s="17"/>
      <c r="E56" s="19"/>
      <c r="F56" s="16" t="s">
        <v>48</v>
      </c>
      <c r="G56" s="132" t="s">
        <v>153</v>
      </c>
      <c r="H56" s="28"/>
      <c r="I56" s="23"/>
      <c r="J56" s="69">
        <f>J63+J65+J68+J71</f>
        <v>636.36</v>
      </c>
      <c r="L56" s="140">
        <v>12</v>
      </c>
    </row>
    <row r="57" spans="1:13" ht="21">
      <c r="A57" s="18"/>
      <c r="B57" s="17"/>
      <c r="C57" s="17"/>
      <c r="D57" s="17"/>
      <c r="E57" s="19"/>
      <c r="F57" s="16"/>
      <c r="G57" s="17"/>
      <c r="H57" s="17"/>
      <c r="I57" s="19"/>
      <c r="J57" s="70"/>
      <c r="L57" s="140"/>
    </row>
    <row r="58" spans="1:13" ht="21">
      <c r="A58" s="18" t="s">
        <v>51</v>
      </c>
      <c r="B58" s="17"/>
      <c r="C58" s="17"/>
      <c r="D58" s="17"/>
      <c r="E58" s="19"/>
      <c r="F58" s="18"/>
      <c r="G58" s="17"/>
      <c r="H58" s="17"/>
      <c r="I58" s="19"/>
      <c r="J58" s="71"/>
      <c r="L58" s="140"/>
    </row>
    <row r="59" spans="1:13" ht="21">
      <c r="A59" s="18" t="s">
        <v>52</v>
      </c>
      <c r="B59" s="17"/>
      <c r="C59" s="17"/>
      <c r="D59" s="17"/>
      <c r="E59" s="19"/>
      <c r="F59" s="18"/>
      <c r="G59" s="17"/>
      <c r="H59" s="17"/>
      <c r="I59" s="19"/>
      <c r="J59" s="71"/>
      <c r="L59" s="140"/>
    </row>
    <row r="60" spans="1:13" ht="21">
      <c r="A60" s="18" t="s">
        <v>53</v>
      </c>
      <c r="B60" s="17"/>
      <c r="C60" s="17"/>
      <c r="D60" s="17"/>
      <c r="E60" s="19"/>
      <c r="F60" s="18"/>
      <c r="G60" s="17"/>
      <c r="H60" s="17"/>
      <c r="I60" s="19"/>
      <c r="J60" s="71"/>
      <c r="L60" s="140"/>
    </row>
    <row r="61" spans="1:13" ht="21">
      <c r="A61" s="18" t="s">
        <v>54</v>
      </c>
      <c r="B61" s="17"/>
      <c r="C61" s="17"/>
      <c r="D61" s="17"/>
      <c r="E61" s="19"/>
      <c r="F61" s="18"/>
      <c r="G61" s="17"/>
      <c r="H61" s="17"/>
      <c r="I61" s="19"/>
      <c r="J61" s="71"/>
      <c r="L61" s="140"/>
    </row>
    <row r="62" spans="1:13" ht="21">
      <c r="A62" s="18" t="s">
        <v>55</v>
      </c>
      <c r="B62" s="17"/>
      <c r="C62" s="17"/>
      <c r="D62" s="17"/>
      <c r="E62" s="19"/>
      <c r="F62" s="18"/>
      <c r="G62" s="17"/>
      <c r="H62" s="17"/>
      <c r="I62" s="19"/>
      <c r="J62" s="71"/>
      <c r="L62" s="140"/>
    </row>
    <row r="63" spans="1:13" ht="21">
      <c r="A63" s="18"/>
      <c r="B63" s="30"/>
      <c r="C63" s="17"/>
      <c r="D63" s="17"/>
      <c r="E63" s="19"/>
      <c r="F63" s="16" t="s">
        <v>56</v>
      </c>
      <c r="G63" s="17"/>
      <c r="H63" s="17"/>
      <c r="I63" s="19"/>
      <c r="J63" s="128">
        <v>0</v>
      </c>
      <c r="L63" s="140">
        <v>8</v>
      </c>
    </row>
    <row r="64" spans="1:13" ht="21">
      <c r="A64" s="18"/>
      <c r="B64" s="30"/>
      <c r="C64" s="17"/>
      <c r="D64" s="17"/>
      <c r="E64" s="19"/>
      <c r="F64" s="16" t="s">
        <v>57</v>
      </c>
      <c r="G64" s="17"/>
      <c r="H64" s="17"/>
      <c r="I64" s="19"/>
      <c r="J64" s="69"/>
      <c r="L64" s="140"/>
    </row>
    <row r="65" spans="1:12" ht="21">
      <c r="A65" s="18"/>
      <c r="B65" s="30"/>
      <c r="C65" s="17"/>
      <c r="D65" s="17"/>
      <c r="E65" s="19"/>
      <c r="F65" s="16" t="s">
        <v>58</v>
      </c>
      <c r="G65" s="28" t="s">
        <v>137</v>
      </c>
      <c r="H65" s="17"/>
      <c r="I65" s="19"/>
      <c r="J65" s="69">
        <f>J63*30.2%</f>
        <v>0</v>
      </c>
      <c r="L65" s="140">
        <v>9</v>
      </c>
    </row>
    <row r="66" spans="1:12" s="74" customFormat="1" ht="21">
      <c r="A66" s="72" t="s">
        <v>109</v>
      </c>
      <c r="B66" s="37"/>
      <c r="C66" s="37"/>
      <c r="D66" s="37"/>
      <c r="E66" s="38"/>
      <c r="F66" s="168" t="s">
        <v>59</v>
      </c>
      <c r="G66" s="169"/>
      <c r="H66" s="169"/>
      <c r="I66" s="170"/>
      <c r="J66" s="73"/>
      <c r="L66" s="140"/>
    </row>
    <row r="67" spans="1:12" s="74" customFormat="1" ht="21">
      <c r="A67" s="75" t="s">
        <v>131</v>
      </c>
      <c r="B67" s="28"/>
      <c r="C67" s="28"/>
      <c r="D67" s="28"/>
      <c r="E67" s="23"/>
      <c r="F67" s="155"/>
      <c r="G67" s="156"/>
      <c r="H67" s="156"/>
      <c r="I67" s="164"/>
      <c r="J67" s="76"/>
      <c r="L67" s="140"/>
    </row>
    <row r="68" spans="1:12" s="74" customFormat="1" ht="21">
      <c r="A68" s="77" t="s">
        <v>132</v>
      </c>
      <c r="B68" s="41"/>
      <c r="C68" s="41"/>
      <c r="D68" s="41"/>
      <c r="E68" s="42"/>
      <c r="F68" s="171"/>
      <c r="G68" s="172"/>
      <c r="H68" s="172"/>
      <c r="I68" s="173"/>
      <c r="J68" s="129">
        <v>295</v>
      </c>
      <c r="L68" s="140">
        <v>10</v>
      </c>
    </row>
    <row r="69" spans="1:12" ht="21">
      <c r="A69" s="16" t="s">
        <v>60</v>
      </c>
      <c r="B69" s="17"/>
      <c r="C69" s="17"/>
      <c r="D69" s="17"/>
      <c r="E69" s="19"/>
      <c r="F69" s="18"/>
      <c r="G69" s="17"/>
      <c r="H69" s="17"/>
      <c r="I69" s="19"/>
      <c r="J69" s="71"/>
      <c r="L69" s="140"/>
    </row>
    <row r="70" spans="1:12" ht="21">
      <c r="A70" s="18"/>
      <c r="B70" s="29" t="s">
        <v>61</v>
      </c>
      <c r="C70" s="17"/>
      <c r="D70" s="17"/>
      <c r="E70" s="78"/>
      <c r="F70" s="18"/>
      <c r="G70" s="79" t="s">
        <v>154</v>
      </c>
      <c r="H70" s="79"/>
      <c r="I70" s="19"/>
      <c r="J70" s="71"/>
      <c r="L70" s="140"/>
    </row>
    <row r="71" spans="1:12" ht="21">
      <c r="A71" s="68" t="s">
        <v>62</v>
      </c>
      <c r="B71" s="31" t="s">
        <v>63</v>
      </c>
      <c r="C71" s="17"/>
      <c r="D71" s="28"/>
      <c r="E71" s="19"/>
      <c r="F71" s="16" t="s">
        <v>62</v>
      </c>
      <c r="G71" s="28" t="s">
        <v>136</v>
      </c>
      <c r="H71" s="28"/>
      <c r="I71" s="23"/>
      <c r="J71" s="69">
        <v>341.36</v>
      </c>
      <c r="L71" s="140">
        <v>11</v>
      </c>
    </row>
    <row r="72" spans="1:12" ht="21">
      <c r="A72" s="18" t="s">
        <v>55</v>
      </c>
      <c r="B72" s="17"/>
      <c r="C72" s="17"/>
      <c r="D72" s="17"/>
      <c r="E72" s="19"/>
      <c r="F72" s="18"/>
      <c r="G72" s="17"/>
      <c r="H72" s="17"/>
      <c r="I72" s="19"/>
      <c r="J72" s="71"/>
      <c r="L72" s="140"/>
    </row>
    <row r="73" spans="1:12" ht="21">
      <c r="A73" s="18" t="s">
        <v>64</v>
      </c>
      <c r="B73" s="17"/>
      <c r="C73" s="17"/>
      <c r="D73" s="17"/>
      <c r="E73" s="19"/>
      <c r="F73" s="18"/>
      <c r="G73" s="17"/>
      <c r="H73" s="17"/>
      <c r="I73" s="19"/>
      <c r="J73" s="71"/>
      <c r="L73" s="140"/>
    </row>
    <row r="74" spans="1:12" ht="21">
      <c r="A74" s="18" t="s">
        <v>65</v>
      </c>
      <c r="B74" s="17"/>
      <c r="C74" s="17"/>
      <c r="D74" s="17"/>
      <c r="E74" s="19"/>
      <c r="F74" s="18"/>
      <c r="G74" s="17"/>
      <c r="H74" s="17"/>
      <c r="I74" s="19"/>
      <c r="J74" s="71"/>
      <c r="L74" s="140"/>
    </row>
    <row r="75" spans="1:12" ht="21">
      <c r="A75" s="18" t="s">
        <v>66</v>
      </c>
      <c r="B75" s="17"/>
      <c r="C75" s="17"/>
      <c r="D75" s="17"/>
      <c r="E75" s="19"/>
      <c r="F75" s="18"/>
      <c r="G75" s="17"/>
      <c r="H75" s="17"/>
      <c r="I75" s="19"/>
      <c r="J75" s="71"/>
      <c r="L75" s="140"/>
    </row>
    <row r="76" spans="1:12" ht="21">
      <c r="A76" s="18" t="s">
        <v>67</v>
      </c>
      <c r="B76" s="17"/>
      <c r="C76" s="17"/>
      <c r="D76" s="17"/>
      <c r="E76" s="19"/>
      <c r="F76" s="18"/>
      <c r="G76" s="17"/>
      <c r="H76" s="17"/>
      <c r="I76" s="19"/>
      <c r="J76" s="71"/>
      <c r="L76" s="140"/>
    </row>
    <row r="77" spans="1:12" ht="21">
      <c r="A77" s="18" t="s">
        <v>68</v>
      </c>
      <c r="B77" s="17"/>
      <c r="C77" s="17"/>
      <c r="D77" s="17"/>
      <c r="E77" s="19"/>
      <c r="F77" s="18"/>
      <c r="G77" s="17"/>
      <c r="H77" s="17"/>
      <c r="I77" s="19"/>
      <c r="J77" s="71"/>
      <c r="L77" s="140"/>
    </row>
    <row r="78" spans="1:12" ht="78.75" customHeight="1">
      <c r="A78" s="80" t="s">
        <v>69</v>
      </c>
      <c r="B78" s="46" t="s">
        <v>70</v>
      </c>
      <c r="C78" s="46" t="s">
        <v>71</v>
      </c>
      <c r="D78" s="46" t="s">
        <v>72</v>
      </c>
      <c r="E78" s="81" t="s">
        <v>73</v>
      </c>
      <c r="F78" s="18"/>
      <c r="G78" s="17"/>
      <c r="H78" s="17"/>
      <c r="I78" s="19"/>
      <c r="J78" s="71"/>
      <c r="L78" s="140"/>
    </row>
    <row r="79" spans="1:12" ht="21.75" thickBot="1">
      <c r="A79" s="130">
        <v>5208293.51</v>
      </c>
      <c r="B79" s="131">
        <v>278.56</v>
      </c>
      <c r="C79" s="82">
        <v>8</v>
      </c>
      <c r="D79" s="131">
        <v>11644.3</v>
      </c>
      <c r="E79" s="83">
        <v>8</v>
      </c>
      <c r="F79" s="84"/>
      <c r="G79" s="22"/>
      <c r="H79" s="22"/>
      <c r="I79" s="85"/>
      <c r="J79" s="86"/>
      <c r="L79" s="140"/>
    </row>
    <row r="80" spans="1:12" ht="21">
      <c r="A80" s="160" t="s">
        <v>74</v>
      </c>
      <c r="B80" s="154"/>
      <c r="C80" s="154"/>
      <c r="D80" s="154"/>
      <c r="E80" s="161"/>
      <c r="F80" s="16"/>
      <c r="G80" s="28"/>
      <c r="H80" s="17"/>
      <c r="I80" s="19"/>
      <c r="J80" s="71"/>
      <c r="L80" s="140"/>
    </row>
    <row r="81" spans="1:12" ht="21">
      <c r="A81" s="18" t="s">
        <v>75</v>
      </c>
      <c r="B81" s="17"/>
      <c r="C81" s="17"/>
      <c r="D81" s="30"/>
      <c r="E81" s="19"/>
      <c r="F81" s="68" t="s">
        <v>76</v>
      </c>
      <c r="G81" s="41" t="s">
        <v>155</v>
      </c>
      <c r="H81" s="17"/>
      <c r="I81" s="19"/>
      <c r="J81" s="71"/>
      <c r="L81" s="140"/>
    </row>
    <row r="82" spans="1:12" ht="21">
      <c r="A82" s="18"/>
      <c r="B82" s="17"/>
      <c r="C82" s="17"/>
      <c r="D82" s="60"/>
      <c r="E82" s="19"/>
      <c r="F82" s="147"/>
      <c r="G82" s="28">
        <v>100</v>
      </c>
      <c r="H82" s="17"/>
      <c r="I82" s="23"/>
      <c r="J82" s="69">
        <f>(J24*J6)/100</f>
        <v>3623.8140000000003</v>
      </c>
      <c r="L82" s="140"/>
    </row>
    <row r="83" spans="1:12" ht="21">
      <c r="A83" s="18" t="s">
        <v>77</v>
      </c>
      <c r="B83" s="17"/>
      <c r="C83" s="17"/>
      <c r="D83" s="30"/>
      <c r="E83" s="19"/>
      <c r="F83" s="68" t="s">
        <v>76</v>
      </c>
      <c r="G83" s="41" t="s">
        <v>156</v>
      </c>
      <c r="H83" s="17"/>
      <c r="I83" s="19"/>
      <c r="J83" s="70"/>
      <c r="L83" s="140"/>
    </row>
    <row r="84" spans="1:12" ht="21">
      <c r="A84" s="18"/>
      <c r="B84" s="17"/>
      <c r="C84" s="17"/>
      <c r="D84" s="17"/>
      <c r="E84" s="19"/>
      <c r="F84" s="18"/>
      <c r="G84" s="28">
        <v>100</v>
      </c>
      <c r="H84" s="17"/>
      <c r="I84" s="23"/>
      <c r="J84" s="69">
        <f>J82*6/100</f>
        <v>217.42884000000001</v>
      </c>
      <c r="L84" s="140"/>
    </row>
    <row r="85" spans="1:12" ht="21">
      <c r="A85" s="18"/>
      <c r="B85" s="17"/>
      <c r="C85" s="17"/>
      <c r="D85" s="39"/>
      <c r="E85" s="19"/>
      <c r="F85" s="88" t="s">
        <v>78</v>
      </c>
      <c r="G85" s="132" t="s">
        <v>157</v>
      </c>
      <c r="H85" s="17"/>
      <c r="I85" s="23"/>
      <c r="J85" s="69">
        <f>J82+J84</f>
        <v>3841.2428400000003</v>
      </c>
      <c r="L85" s="140">
        <v>14</v>
      </c>
    </row>
    <row r="86" spans="1:12" ht="21.75" thickBot="1">
      <c r="A86" s="18"/>
      <c r="B86" s="17"/>
      <c r="C86" s="17"/>
      <c r="D86" s="17"/>
      <c r="E86" s="19"/>
      <c r="F86" s="18"/>
      <c r="G86" s="17"/>
      <c r="H86" s="17"/>
      <c r="I86" s="19"/>
      <c r="J86" s="71"/>
      <c r="L86" s="140"/>
    </row>
    <row r="87" spans="1:12" ht="21">
      <c r="A87" s="89" t="s">
        <v>139</v>
      </c>
      <c r="B87" s="90"/>
      <c r="C87" s="90"/>
      <c r="D87" s="7"/>
      <c r="E87" s="9"/>
      <c r="F87" s="8"/>
      <c r="G87" s="7"/>
      <c r="H87" s="7"/>
      <c r="I87" s="9"/>
      <c r="J87" s="91">
        <f>J17</f>
        <v>2800.0002840000002</v>
      </c>
      <c r="L87" s="140"/>
    </row>
    <row r="88" spans="1:12" ht="21">
      <c r="A88" s="16"/>
      <c r="B88" s="17"/>
      <c r="C88" s="17"/>
      <c r="D88" s="28"/>
      <c r="E88" s="19"/>
      <c r="F88" s="18"/>
      <c r="G88" s="17"/>
      <c r="H88" s="17"/>
      <c r="I88" s="19"/>
      <c r="J88" s="71"/>
      <c r="L88" s="140"/>
    </row>
    <row r="89" spans="1:12" ht="21.75" thickBot="1">
      <c r="A89" s="149" t="s">
        <v>144</v>
      </c>
      <c r="B89" s="148">
        <v>0</v>
      </c>
      <c r="C89" s="22"/>
      <c r="D89" s="22"/>
      <c r="E89" s="85"/>
      <c r="F89" s="84"/>
      <c r="G89" s="22"/>
      <c r="H89" s="22"/>
      <c r="I89" s="85"/>
      <c r="J89" s="93">
        <f>J87+B89</f>
        <v>2800.0002840000002</v>
      </c>
      <c r="L89" s="140"/>
    </row>
    <row r="90" spans="1:12" ht="21.75" thickBot="1">
      <c r="A90" s="94" t="s">
        <v>140</v>
      </c>
      <c r="L90" s="140"/>
    </row>
    <row r="91" spans="1:12" ht="409.6" thickBot="1">
      <c r="A91" s="95" t="s">
        <v>83</v>
      </c>
      <c r="B91" s="95" t="s">
        <v>84</v>
      </c>
      <c r="C91" s="96"/>
      <c r="D91" s="12"/>
      <c r="E91" s="14"/>
      <c r="F91" s="97" t="s">
        <v>85</v>
      </c>
      <c r="G91" s="98" t="str">
        <f>A9</f>
        <v>Количество часов  в месяц</v>
      </c>
      <c r="H91" s="98" t="str">
        <f>A10</f>
        <v xml:space="preserve">Количество часов за одино занятие </v>
      </c>
      <c r="I91" s="99" t="s">
        <v>86</v>
      </c>
      <c r="J91" s="95" t="s">
        <v>87</v>
      </c>
      <c r="K91" s="136" t="s">
        <v>88</v>
      </c>
    </row>
    <row r="92" spans="1:12" ht="16.5" thickBot="1">
      <c r="A92" s="100">
        <v>1</v>
      </c>
      <c r="B92" s="95"/>
      <c r="C92" s="96">
        <v>2</v>
      </c>
      <c r="D92" s="12"/>
      <c r="E92" s="14"/>
      <c r="F92" s="97">
        <v>3</v>
      </c>
      <c r="G92" s="98">
        <v>4</v>
      </c>
      <c r="H92" s="98">
        <v>5</v>
      </c>
      <c r="I92" s="99">
        <v>6</v>
      </c>
      <c r="J92" s="100" t="s">
        <v>89</v>
      </c>
      <c r="K92" s="137">
        <v>8</v>
      </c>
    </row>
    <row r="93" spans="1:12" ht="15" customHeight="1" thickBot="1">
      <c r="A93" s="100">
        <v>211</v>
      </c>
      <c r="B93" s="101" t="s">
        <v>90</v>
      </c>
      <c r="C93" s="102"/>
      <c r="D93" s="103"/>
      <c r="E93" s="104"/>
      <c r="F93" s="139">
        <f>J7</f>
        <v>10</v>
      </c>
      <c r="G93" s="105">
        <f>J9</f>
        <v>8</v>
      </c>
      <c r="H93" s="105">
        <f>J10</f>
        <v>1</v>
      </c>
      <c r="I93" s="106">
        <f>J38</f>
        <v>11200</v>
      </c>
      <c r="J93" s="107">
        <f>I93/F93/G93*H93</f>
        <v>140</v>
      </c>
      <c r="K93" s="138">
        <v>0</v>
      </c>
      <c r="L93" s="1">
        <f>(I93+I94+I95)/I102*100</f>
        <v>52.079994717600528</v>
      </c>
    </row>
    <row r="94" spans="1:12" ht="16.5" thickBot="1">
      <c r="A94" s="100">
        <v>211</v>
      </c>
      <c r="B94" s="101" t="s">
        <v>91</v>
      </c>
      <c r="C94" s="96"/>
      <c r="D94" s="12"/>
      <c r="E94" s="14"/>
      <c r="F94" s="139">
        <f>J7</f>
        <v>10</v>
      </c>
      <c r="G94" s="105">
        <f>J9</f>
        <v>8</v>
      </c>
      <c r="H94" s="105">
        <f>J10</f>
        <v>1</v>
      </c>
      <c r="I94" s="106">
        <f>J63</f>
        <v>0</v>
      </c>
      <c r="J94" s="107">
        <f>I94/F94/G94*H94</f>
        <v>0</v>
      </c>
      <c r="K94" s="138">
        <v>0</v>
      </c>
    </row>
    <row r="95" spans="1:12" ht="16.5" thickBot="1">
      <c r="A95" s="100">
        <v>213</v>
      </c>
      <c r="B95" s="101" t="s">
        <v>92</v>
      </c>
      <c r="C95" s="96"/>
      <c r="D95" s="12"/>
      <c r="E95" s="14"/>
      <c r="F95" s="139">
        <f>J7</f>
        <v>10</v>
      </c>
      <c r="G95" s="105">
        <f>J9</f>
        <v>8</v>
      </c>
      <c r="H95" s="105">
        <f>J10</f>
        <v>1</v>
      </c>
      <c r="I95" s="106">
        <f>J46+J65</f>
        <v>3382.4</v>
      </c>
      <c r="J95" s="107">
        <f t="shared" ref="J95:J101" si="0">I95/F95/G95*H95</f>
        <v>42.28</v>
      </c>
      <c r="K95" s="138">
        <v>0</v>
      </c>
    </row>
    <row r="96" spans="1:12" ht="16.5" thickBot="1">
      <c r="A96" s="100">
        <v>223</v>
      </c>
      <c r="B96" s="108" t="s">
        <v>93</v>
      </c>
      <c r="C96" s="109"/>
      <c r="D96" s="12"/>
      <c r="E96" s="14"/>
      <c r="F96" s="139">
        <f>J7</f>
        <v>10</v>
      </c>
      <c r="G96" s="105">
        <f>J9</f>
        <v>8</v>
      </c>
      <c r="H96" s="105">
        <f>J10</f>
        <v>1</v>
      </c>
      <c r="I96" s="106">
        <f>J71</f>
        <v>341.36</v>
      </c>
      <c r="J96" s="107">
        <f t="shared" si="0"/>
        <v>4.2670000000000003</v>
      </c>
      <c r="K96" s="138">
        <v>0</v>
      </c>
      <c r="L96" s="1">
        <f>(I96+I97+I98)/I102*100</f>
        <v>2.272714055196146</v>
      </c>
    </row>
    <row r="97" spans="1:17" ht="17.25" customHeight="1" thickBot="1">
      <c r="A97" s="100">
        <v>225</v>
      </c>
      <c r="B97" s="101" t="s">
        <v>94</v>
      </c>
      <c r="C97" s="96"/>
      <c r="D97" s="12"/>
      <c r="E97" s="14"/>
      <c r="F97" s="139">
        <f>J7</f>
        <v>10</v>
      </c>
      <c r="G97" s="105">
        <f>J9</f>
        <v>8</v>
      </c>
      <c r="H97" s="105">
        <f>J10</f>
        <v>1</v>
      </c>
      <c r="I97" s="106">
        <f>J68</f>
        <v>295</v>
      </c>
      <c r="J97" s="107">
        <f t="shared" si="0"/>
        <v>3.6875</v>
      </c>
      <c r="K97" s="138">
        <v>0</v>
      </c>
      <c r="L97" s="1">
        <f>(I97+I98+I99)/I102*100</f>
        <v>6.1964279429337372</v>
      </c>
    </row>
    <row r="98" spans="1:17" ht="16.5" thickBot="1">
      <c r="A98" s="100">
        <v>226</v>
      </c>
      <c r="B98" s="108" t="s">
        <v>95</v>
      </c>
      <c r="C98" s="96"/>
      <c r="D98" s="12"/>
      <c r="E98" s="14"/>
      <c r="F98" s="139">
        <f>J7</f>
        <v>10</v>
      </c>
      <c r="G98" s="105">
        <f>J9</f>
        <v>8</v>
      </c>
      <c r="H98" s="105">
        <f>J10</f>
        <v>1</v>
      </c>
      <c r="I98" s="106">
        <f>J49</f>
        <v>0</v>
      </c>
      <c r="J98" s="107">
        <f t="shared" si="0"/>
        <v>0</v>
      </c>
      <c r="K98" s="133">
        <f>43000/40/G98*H98</f>
        <v>134.375</v>
      </c>
      <c r="L98" s="162" t="s">
        <v>120</v>
      </c>
      <c r="M98" s="163"/>
      <c r="N98" s="163"/>
      <c r="O98" s="163"/>
      <c r="P98" s="163"/>
      <c r="Q98" s="163"/>
    </row>
    <row r="99" spans="1:17" ht="16.5" thickBot="1">
      <c r="A99" s="100">
        <v>310</v>
      </c>
      <c r="B99" s="101" t="s">
        <v>96</v>
      </c>
      <c r="C99" s="96"/>
      <c r="D99" s="12"/>
      <c r="E99" s="14"/>
      <c r="F99" s="139">
        <f>J7</f>
        <v>10</v>
      </c>
      <c r="G99" s="105">
        <f>J9</f>
        <v>8</v>
      </c>
      <c r="H99" s="105">
        <f>J10</f>
        <v>1</v>
      </c>
      <c r="I99" s="106">
        <f>J50</f>
        <v>1440</v>
      </c>
      <c r="J99" s="107">
        <f t="shared" si="0"/>
        <v>18</v>
      </c>
      <c r="K99" s="133">
        <v>0</v>
      </c>
    </row>
    <row r="100" spans="1:17" ht="16.5" thickBot="1">
      <c r="A100" s="100">
        <v>340</v>
      </c>
      <c r="B100" s="101" t="s">
        <v>97</v>
      </c>
      <c r="C100" s="96"/>
      <c r="D100" s="12"/>
      <c r="E100" s="14"/>
      <c r="F100" s="139">
        <f>J7</f>
        <v>10</v>
      </c>
      <c r="G100" s="105">
        <f>J9</f>
        <v>8</v>
      </c>
      <c r="H100" s="105">
        <f>J10</f>
        <v>1</v>
      </c>
      <c r="I100" s="106">
        <f>J51</f>
        <v>7500</v>
      </c>
      <c r="J100" s="107">
        <f t="shared" si="0"/>
        <v>93.75</v>
      </c>
      <c r="K100" s="133">
        <f>37000/40/G100*H100</f>
        <v>115.625</v>
      </c>
    </row>
    <row r="101" spans="1:17" ht="16.5" thickBot="1">
      <c r="A101" s="100">
        <v>131</v>
      </c>
      <c r="B101" s="110" t="s">
        <v>98</v>
      </c>
      <c r="C101" s="111"/>
      <c r="D101" s="7"/>
      <c r="E101" s="9"/>
      <c r="F101" s="139">
        <f>J7</f>
        <v>10</v>
      </c>
      <c r="G101" s="105">
        <f>J9</f>
        <v>8</v>
      </c>
      <c r="H101" s="105">
        <f>J10</f>
        <v>1</v>
      </c>
      <c r="I101" s="106">
        <f>J85</f>
        <v>3841.2428400000003</v>
      </c>
      <c r="J101" s="107">
        <f t="shared" si="0"/>
        <v>48.015535500000006</v>
      </c>
      <c r="K101" s="138">
        <v>0</v>
      </c>
    </row>
    <row r="102" spans="1:17" ht="16.5" thickBot="1">
      <c r="A102" s="100"/>
      <c r="B102" s="112" t="s">
        <v>158</v>
      </c>
      <c r="C102" s="113"/>
      <c r="D102" s="12"/>
      <c r="E102" s="14"/>
      <c r="F102" s="105"/>
      <c r="G102" s="105"/>
      <c r="H102" s="105"/>
      <c r="I102" s="106">
        <f>I93+I94+I95+I96+I97+I98+I99+I100+I101</f>
        <v>28000.002840000001</v>
      </c>
      <c r="J102" s="114">
        <f>J93+J94+J95+J96+J97+J98+J99+J100+J101</f>
        <v>350.00003550000002</v>
      </c>
      <c r="K102" s="115">
        <f>K93+K94+K95+K96+K97+K98+K99+K100+K101</f>
        <v>250</v>
      </c>
    </row>
    <row r="103" spans="1:17" ht="16.5" thickBot="1">
      <c r="A103" s="13"/>
      <c r="B103" s="13" t="s">
        <v>100</v>
      </c>
      <c r="C103" s="12"/>
      <c r="D103" s="12"/>
      <c r="E103" s="12"/>
      <c r="F103" s="12"/>
      <c r="G103" s="12"/>
      <c r="H103" s="12"/>
      <c r="I103" s="14">
        <v>28000</v>
      </c>
      <c r="J103" s="116">
        <v>350</v>
      </c>
      <c r="K103" s="117">
        <v>133</v>
      </c>
    </row>
    <row r="104" spans="1:17" ht="15" customHeight="1">
      <c r="A104" s="118"/>
      <c r="J104" s="119"/>
    </row>
    <row r="105" spans="1:17" ht="15" customHeight="1">
      <c r="A105" s="120"/>
    </row>
    <row r="106" spans="1:17" ht="18.75">
      <c r="A106" s="121"/>
    </row>
  </sheetData>
  <mergeCells count="15">
    <mergeCell ref="A80:E80"/>
    <mergeCell ref="L98:Q98"/>
    <mergeCell ref="A50:C50"/>
    <mergeCell ref="A51:C51"/>
    <mergeCell ref="A53:C53"/>
    <mergeCell ref="F53:I54"/>
    <mergeCell ref="A54:C54"/>
    <mergeCell ref="F66:I68"/>
    <mergeCell ref="A49:C49"/>
    <mergeCell ref="A3:J5"/>
    <mergeCell ref="G16:H16"/>
    <mergeCell ref="G17:H17"/>
    <mergeCell ref="A47:D47"/>
    <mergeCell ref="A48:C48"/>
    <mergeCell ref="A6:C6"/>
  </mergeCells>
  <pageMargins left="0.70866141732283472" right="0.70866141732283472" top="0.74803149606299213" bottom="0.74803149606299213" header="0.31496062992125984" footer="0.31496062992125984"/>
  <pageSetup paperSize="9" scale="75" fitToHeight="10000" orientation="landscape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topLeftCell="A4" zoomScaleSheetLayoutView="100" workbookViewId="0">
      <selection activeCell="J7" sqref="J7"/>
    </sheetView>
  </sheetViews>
  <sheetFormatPr defaultRowHeight="15"/>
  <cols>
    <col min="1" max="1" width="22.7109375" style="1" customWidth="1"/>
    <col min="2" max="2" width="24.5703125" style="1" customWidth="1"/>
    <col min="3" max="3" width="41.85546875" style="1" customWidth="1"/>
    <col min="4" max="4" width="12.42578125" style="1" customWidth="1"/>
    <col min="5" max="5" width="9.140625" style="1"/>
    <col min="6" max="6" width="10.42578125" style="1" customWidth="1"/>
    <col min="7" max="8" width="9.140625" style="1"/>
    <col min="9" max="9" width="14.85546875" style="1" customWidth="1"/>
    <col min="10" max="10" width="11.5703125" style="1" customWidth="1"/>
    <col min="11" max="11" width="12.140625" style="74" customWidth="1"/>
    <col min="12" max="16384" width="9.140625" style="1"/>
  </cols>
  <sheetData>
    <row r="1" spans="1:12" ht="24.75" customHeight="1">
      <c r="C1" s="142"/>
      <c r="F1" s="2"/>
      <c r="G1" s="2"/>
      <c r="H1" s="2"/>
      <c r="I1" s="2"/>
      <c r="J1" s="2"/>
    </row>
    <row r="2" spans="1:12" ht="11.25" customHeight="1">
      <c r="C2" s="122" t="s">
        <v>101</v>
      </c>
      <c r="F2" s="2"/>
      <c r="G2" s="2"/>
      <c r="H2" s="2"/>
      <c r="I2" s="2"/>
      <c r="J2" s="2"/>
    </row>
    <row r="3" spans="1:12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2" ht="22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</row>
    <row r="6" spans="1:12" ht="27.75" customHeight="1" thickBot="1">
      <c r="A6" s="3"/>
      <c r="B6" s="4"/>
      <c r="C6" s="143" t="s">
        <v>125</v>
      </c>
      <c r="D6" s="4"/>
      <c r="E6" s="4"/>
      <c r="F6" s="4"/>
      <c r="G6" s="4"/>
      <c r="H6" s="4"/>
      <c r="I6" s="4"/>
      <c r="J6" s="5">
        <v>15</v>
      </c>
      <c r="K6" s="134"/>
      <c r="L6" s="140" t="s">
        <v>115</v>
      </c>
    </row>
    <row r="7" spans="1:12" ht="18" customHeight="1" thickBot="1">
      <c r="A7" s="6" t="s">
        <v>1</v>
      </c>
      <c r="B7" s="7"/>
      <c r="C7" s="7"/>
      <c r="D7" s="7"/>
      <c r="E7" s="7"/>
      <c r="F7" s="8" t="s">
        <v>2</v>
      </c>
      <c r="G7" s="7"/>
      <c r="H7" s="7"/>
      <c r="I7" s="9"/>
      <c r="J7" s="125">
        <v>50</v>
      </c>
      <c r="L7" s="140">
        <v>1</v>
      </c>
    </row>
    <row r="8" spans="1:12" ht="18" customHeight="1" thickBot="1">
      <c r="A8" s="6" t="s">
        <v>3</v>
      </c>
      <c r="B8" s="7"/>
      <c r="C8" s="7"/>
      <c r="D8" s="7"/>
      <c r="E8" s="7"/>
      <c r="F8" s="8" t="s">
        <v>4</v>
      </c>
      <c r="G8" s="7"/>
      <c r="H8" s="7"/>
      <c r="I8" s="9"/>
      <c r="J8" s="10">
        <v>15</v>
      </c>
      <c r="L8" s="140"/>
    </row>
    <row r="9" spans="1:12" ht="18" customHeight="1" thickBot="1">
      <c r="A9" s="11" t="s">
        <v>5</v>
      </c>
      <c r="B9" s="12"/>
      <c r="C9" s="12"/>
      <c r="D9" s="12"/>
      <c r="E9" s="12"/>
      <c r="F9" s="13" t="s">
        <v>6</v>
      </c>
      <c r="G9" s="12"/>
      <c r="H9" s="12"/>
      <c r="I9" s="14"/>
      <c r="J9" s="15">
        <v>120</v>
      </c>
      <c r="L9" s="140"/>
    </row>
    <row r="10" spans="1:12" ht="18" customHeight="1" thickBot="1">
      <c r="A10" s="16" t="s">
        <v>7</v>
      </c>
      <c r="B10" s="17"/>
      <c r="C10" s="17"/>
      <c r="D10" s="17"/>
      <c r="E10" s="17"/>
      <c r="F10" s="18" t="s">
        <v>6</v>
      </c>
      <c r="G10" s="17"/>
      <c r="H10" s="17"/>
      <c r="I10" s="19"/>
      <c r="J10" s="20">
        <v>8</v>
      </c>
      <c r="L10" s="140"/>
    </row>
    <row r="11" spans="1:12" ht="18" customHeight="1" thickBot="1">
      <c r="A11" s="11" t="s">
        <v>8</v>
      </c>
      <c r="B11" s="12"/>
      <c r="C11" s="12"/>
      <c r="D11" s="12"/>
      <c r="E11" s="12"/>
      <c r="F11" s="13" t="s">
        <v>9</v>
      </c>
      <c r="G11" s="12"/>
      <c r="H11" s="12"/>
      <c r="I11" s="14"/>
      <c r="J11" s="123">
        <v>0</v>
      </c>
      <c r="L11" s="140">
        <v>2</v>
      </c>
    </row>
    <row r="12" spans="1:12" ht="18" customHeight="1" thickBot="1">
      <c r="A12" s="21" t="s">
        <v>10</v>
      </c>
      <c r="B12" s="22"/>
      <c r="C12" s="22"/>
      <c r="D12" s="22"/>
      <c r="E12" s="22"/>
      <c r="F12" s="13" t="s">
        <v>9</v>
      </c>
      <c r="G12" s="22"/>
      <c r="H12" s="22"/>
      <c r="I12" s="22"/>
      <c r="J12" s="124">
        <v>0</v>
      </c>
      <c r="L12" s="140">
        <v>3</v>
      </c>
    </row>
    <row r="13" spans="1:12" ht="21.75" thickBot="1">
      <c r="A13" s="11"/>
      <c r="B13" s="12" t="s">
        <v>11</v>
      </c>
      <c r="C13" s="12"/>
      <c r="D13" s="12"/>
      <c r="E13" s="12"/>
      <c r="F13" s="13"/>
      <c r="G13" s="12"/>
      <c r="H13" s="12"/>
      <c r="I13" s="12"/>
      <c r="J13" s="24"/>
      <c r="L13" s="140"/>
    </row>
    <row r="14" spans="1:12" ht="21" hidden="1">
      <c r="A14" s="16"/>
      <c r="B14" s="17"/>
      <c r="C14" s="17"/>
      <c r="D14" s="17"/>
      <c r="E14" s="19"/>
      <c r="F14" s="18"/>
      <c r="G14" s="17"/>
      <c r="H14" s="17"/>
      <c r="I14" s="19"/>
      <c r="J14" s="23"/>
      <c r="L14" s="140"/>
    </row>
    <row r="15" spans="1:12" ht="21">
      <c r="A15" s="25" t="s">
        <v>12</v>
      </c>
      <c r="B15" s="26"/>
      <c r="C15" s="26"/>
      <c r="D15" s="26"/>
      <c r="E15" s="27"/>
      <c r="F15" s="25"/>
      <c r="G15" s="26"/>
      <c r="H15" s="28"/>
      <c r="I15" s="23"/>
      <c r="J15" s="19"/>
      <c r="L15" s="140"/>
    </row>
    <row r="16" spans="1:12" ht="21">
      <c r="A16" s="18"/>
      <c r="B16" s="17"/>
      <c r="C16" s="29" t="s">
        <v>13</v>
      </c>
      <c r="D16" s="17"/>
      <c r="E16" s="19"/>
      <c r="F16" s="18"/>
      <c r="G16" s="153" t="s">
        <v>122</v>
      </c>
      <c r="H16" s="153"/>
      <c r="I16" s="19"/>
      <c r="J16" s="19"/>
      <c r="L16" s="140"/>
    </row>
    <row r="17" spans="1:12" ht="21">
      <c r="A17" s="18"/>
      <c r="B17" s="30" t="s">
        <v>14</v>
      </c>
      <c r="C17" s="31" t="s">
        <v>15</v>
      </c>
      <c r="D17" s="17"/>
      <c r="E17" s="19"/>
      <c r="F17" s="16" t="s">
        <v>14</v>
      </c>
      <c r="G17" s="154">
        <f>J7</f>
        <v>50</v>
      </c>
      <c r="H17" s="154"/>
      <c r="I17" s="23"/>
      <c r="J17" s="32">
        <f>(J24+J85)/J7</f>
        <v>10001.776020005642</v>
      </c>
      <c r="L17" s="140">
        <v>15</v>
      </c>
    </row>
    <row r="18" spans="1:12" ht="21">
      <c r="A18" s="18" t="s">
        <v>16</v>
      </c>
      <c r="B18" s="17"/>
      <c r="C18" s="17"/>
      <c r="D18" s="17"/>
      <c r="E18" s="19"/>
      <c r="F18" s="18"/>
      <c r="G18" s="17"/>
      <c r="H18" s="17"/>
      <c r="I18" s="19"/>
      <c r="J18" s="19"/>
      <c r="L18" s="140"/>
    </row>
    <row r="19" spans="1:12" ht="21">
      <c r="A19" s="18" t="s">
        <v>17</v>
      </c>
      <c r="B19" s="17"/>
      <c r="C19" s="17"/>
      <c r="D19" s="17"/>
      <c r="E19" s="19"/>
      <c r="F19" s="18"/>
      <c r="G19" s="17"/>
      <c r="H19" s="17"/>
      <c r="I19" s="19"/>
      <c r="J19" s="19"/>
      <c r="L19" s="140"/>
    </row>
    <row r="20" spans="1:12" ht="21">
      <c r="A20" s="18" t="s">
        <v>18</v>
      </c>
      <c r="B20" s="17"/>
      <c r="C20" s="17"/>
      <c r="D20" s="17"/>
      <c r="E20" s="19"/>
      <c r="F20" s="18"/>
      <c r="G20" s="17"/>
      <c r="H20" s="17"/>
      <c r="I20" s="19"/>
      <c r="J20" s="19"/>
      <c r="L20" s="140"/>
    </row>
    <row r="21" spans="1:12" ht="21">
      <c r="A21" s="33" t="s">
        <v>19</v>
      </c>
      <c r="B21" s="34"/>
      <c r="C21" s="34"/>
      <c r="D21" s="34"/>
      <c r="E21" s="35"/>
      <c r="F21" s="33"/>
      <c r="G21" s="34"/>
      <c r="H21" s="34"/>
      <c r="I21" s="35"/>
      <c r="J21" s="35"/>
      <c r="L21" s="140"/>
    </row>
    <row r="22" spans="1:12" ht="21" hidden="1">
      <c r="A22" s="36"/>
      <c r="B22" s="37"/>
      <c r="C22" s="37"/>
      <c r="D22" s="37"/>
      <c r="E22" s="38"/>
      <c r="F22" s="36"/>
      <c r="G22" s="37"/>
      <c r="H22" s="37"/>
      <c r="I22" s="38"/>
      <c r="J22" s="38"/>
      <c r="L22" s="140"/>
    </row>
    <row r="23" spans="1:12" ht="21">
      <c r="A23" s="25" t="s">
        <v>20</v>
      </c>
      <c r="B23" s="26"/>
      <c r="C23" s="26"/>
      <c r="D23" s="26"/>
      <c r="E23" s="27"/>
      <c r="F23" s="25"/>
      <c r="G23" s="26"/>
      <c r="H23" s="28"/>
      <c r="I23" s="23"/>
      <c r="J23" s="23"/>
      <c r="L23" s="140"/>
    </row>
    <row r="24" spans="1:12" ht="21">
      <c r="A24" s="16"/>
      <c r="B24" s="39" t="s">
        <v>21</v>
      </c>
      <c r="C24" s="28" t="s">
        <v>22</v>
      </c>
      <c r="D24" s="28"/>
      <c r="E24" s="23"/>
      <c r="F24" s="16" t="s">
        <v>21</v>
      </c>
      <c r="G24" s="132" t="s">
        <v>117</v>
      </c>
      <c r="H24" s="28"/>
      <c r="I24" s="23"/>
      <c r="J24" s="32">
        <f>J32+J56</f>
        <v>431483.0034514945</v>
      </c>
      <c r="L24" s="140">
        <v>13</v>
      </c>
    </row>
    <row r="25" spans="1:12" ht="21">
      <c r="A25" s="16"/>
      <c r="B25" s="28"/>
      <c r="C25" s="28"/>
      <c r="D25" s="28"/>
      <c r="E25" s="23"/>
      <c r="F25" s="16"/>
      <c r="G25" s="28"/>
      <c r="H25" s="28"/>
      <c r="I25" s="23"/>
      <c r="J25" s="23"/>
      <c r="L25" s="140"/>
    </row>
    <row r="26" spans="1:12" ht="21">
      <c r="A26" s="16" t="s">
        <v>23</v>
      </c>
      <c r="B26" s="28"/>
      <c r="C26" s="28"/>
      <c r="D26" s="28"/>
      <c r="E26" s="23"/>
      <c r="F26" s="16"/>
      <c r="G26" s="28"/>
      <c r="H26" s="28"/>
      <c r="I26" s="23"/>
      <c r="J26" s="23"/>
      <c r="L26" s="140"/>
    </row>
    <row r="27" spans="1:12" ht="21">
      <c r="A27" s="16" t="s">
        <v>24</v>
      </c>
      <c r="B27" s="28"/>
      <c r="C27" s="28"/>
      <c r="D27" s="28"/>
      <c r="E27" s="23"/>
      <c r="F27" s="16"/>
      <c r="G27" s="28"/>
      <c r="H27" s="28"/>
      <c r="I27" s="23"/>
      <c r="J27" s="23"/>
      <c r="L27" s="140"/>
    </row>
    <row r="28" spans="1:12" ht="21">
      <c r="A28" s="40" t="s">
        <v>25</v>
      </c>
      <c r="B28" s="41"/>
      <c r="C28" s="41"/>
      <c r="D28" s="41"/>
      <c r="E28" s="42"/>
      <c r="F28" s="40"/>
      <c r="G28" s="41"/>
      <c r="H28" s="41"/>
      <c r="I28" s="42"/>
      <c r="J28" s="42"/>
      <c r="L28" s="140"/>
    </row>
    <row r="29" spans="1:12" ht="21" hidden="1">
      <c r="A29" s="43"/>
      <c r="B29" s="44"/>
      <c r="C29" s="44"/>
      <c r="D29" s="44"/>
      <c r="E29" s="45"/>
      <c r="F29" s="43"/>
      <c r="G29" s="44"/>
      <c r="H29" s="44"/>
      <c r="I29" s="45"/>
      <c r="J29" s="45"/>
      <c r="L29" s="140"/>
    </row>
    <row r="30" spans="1:12" ht="21">
      <c r="A30" s="16" t="s">
        <v>26</v>
      </c>
      <c r="B30" s="28"/>
      <c r="C30" s="28"/>
      <c r="D30" s="28"/>
      <c r="E30" s="23"/>
      <c r="F30" s="16"/>
      <c r="G30" s="28"/>
      <c r="H30" s="28"/>
      <c r="I30" s="23"/>
      <c r="J30" s="23"/>
      <c r="L30" s="140"/>
    </row>
    <row r="31" spans="1:12" ht="21">
      <c r="A31" s="18"/>
      <c r="B31" s="17"/>
      <c r="C31" s="17"/>
      <c r="D31" s="17"/>
      <c r="E31" s="19"/>
      <c r="F31" s="18"/>
      <c r="G31" s="17"/>
      <c r="H31" s="17"/>
      <c r="I31" s="19"/>
      <c r="J31" s="19"/>
      <c r="L31" s="140"/>
    </row>
    <row r="32" spans="1:12" ht="21">
      <c r="A32" s="18"/>
      <c r="B32" s="30" t="s">
        <v>27</v>
      </c>
      <c r="C32" s="17" t="s">
        <v>28</v>
      </c>
      <c r="D32" s="17"/>
      <c r="E32" s="19"/>
      <c r="F32" s="16" t="s">
        <v>27</v>
      </c>
      <c r="G32" s="132" t="s">
        <v>29</v>
      </c>
      <c r="H32" s="28"/>
      <c r="I32" s="19"/>
      <c r="J32" s="32">
        <f>J38+J46+J54</f>
        <v>396991.24160000001</v>
      </c>
      <c r="L32" s="140">
        <v>7</v>
      </c>
    </row>
    <row r="33" spans="1:12" ht="21">
      <c r="A33" s="18" t="s">
        <v>30</v>
      </c>
      <c r="B33" s="17"/>
      <c r="C33" s="17"/>
      <c r="D33" s="17"/>
      <c r="E33" s="19"/>
      <c r="F33" s="18"/>
      <c r="G33" s="17"/>
      <c r="H33" s="17"/>
      <c r="I33" s="19"/>
      <c r="J33" s="19"/>
      <c r="L33" s="140"/>
    </row>
    <row r="34" spans="1:12" ht="21">
      <c r="A34" s="18" t="s">
        <v>31</v>
      </c>
      <c r="B34" s="17"/>
      <c r="C34" s="17"/>
      <c r="D34" s="17"/>
      <c r="E34" s="19"/>
      <c r="F34" s="18"/>
      <c r="G34" s="17"/>
      <c r="H34" s="17"/>
      <c r="I34" s="19"/>
      <c r="J34" s="19"/>
      <c r="L34" s="140"/>
    </row>
    <row r="35" spans="1:12" ht="21">
      <c r="A35" s="18" t="s">
        <v>32</v>
      </c>
      <c r="B35" s="17"/>
      <c r="C35" s="17"/>
      <c r="D35" s="17"/>
      <c r="E35" s="19"/>
      <c r="F35" s="18"/>
      <c r="G35" s="17"/>
      <c r="H35" s="17"/>
      <c r="I35" s="19"/>
      <c r="J35" s="19"/>
      <c r="L35" s="140"/>
    </row>
    <row r="36" spans="1:12" ht="21">
      <c r="A36" s="33" t="s">
        <v>33</v>
      </c>
      <c r="B36" s="34"/>
      <c r="C36" s="34"/>
      <c r="D36" s="34"/>
      <c r="E36" s="35"/>
      <c r="F36" s="33"/>
      <c r="G36" s="34"/>
      <c r="H36" s="34"/>
      <c r="I36" s="35"/>
      <c r="J36" s="35"/>
      <c r="L36" s="140"/>
    </row>
    <row r="37" spans="1:12" ht="21">
      <c r="A37" s="36" t="s">
        <v>34</v>
      </c>
      <c r="B37" s="37"/>
      <c r="C37" s="37"/>
      <c r="D37" s="37"/>
      <c r="E37" s="38"/>
      <c r="F37" s="36"/>
      <c r="G37" s="37"/>
      <c r="H37" s="37"/>
      <c r="I37" s="38"/>
      <c r="J37" s="38"/>
      <c r="L37" s="140"/>
    </row>
    <row r="38" spans="1:12" ht="21">
      <c r="A38" s="16"/>
      <c r="B38" s="30" t="s">
        <v>35</v>
      </c>
      <c r="C38" s="17" t="s">
        <v>36</v>
      </c>
      <c r="D38" s="28"/>
      <c r="E38" s="19"/>
      <c r="F38" s="16" t="s">
        <v>35</v>
      </c>
      <c r="G38" s="28" t="s">
        <v>108</v>
      </c>
      <c r="H38" s="28"/>
      <c r="I38" s="23"/>
      <c r="J38" s="32">
        <f>(A41*B41)*E41</f>
        <v>180100.80000000002</v>
      </c>
      <c r="L38" s="140">
        <v>4</v>
      </c>
    </row>
    <row r="39" spans="1:12" ht="21">
      <c r="A39" s="18" t="s">
        <v>31</v>
      </c>
      <c r="B39" s="17"/>
      <c r="C39" s="17"/>
      <c r="D39" s="17"/>
      <c r="E39" s="19"/>
      <c r="F39" s="18"/>
      <c r="G39" s="17"/>
      <c r="H39" s="17"/>
      <c r="I39" s="19"/>
      <c r="J39" s="19"/>
      <c r="L39" s="140"/>
    </row>
    <row r="40" spans="1:12" ht="46.5">
      <c r="A40" s="46" t="s">
        <v>37</v>
      </c>
      <c r="B40" s="47" t="s">
        <v>38</v>
      </c>
      <c r="C40" s="48"/>
      <c r="D40" s="48"/>
      <c r="E40" s="46" t="s">
        <v>39</v>
      </c>
      <c r="F40" s="17"/>
      <c r="G40" s="17"/>
      <c r="H40" s="17"/>
      <c r="I40" s="19"/>
      <c r="J40" s="19"/>
      <c r="L40" s="140"/>
    </row>
    <row r="41" spans="1:12" ht="21">
      <c r="A41" s="49">
        <f>(A43*C43*D43)/72</f>
        <v>187.60500000000002</v>
      </c>
      <c r="B41" s="50">
        <v>120</v>
      </c>
      <c r="C41" s="48"/>
      <c r="D41" s="48"/>
      <c r="E41" s="126">
        <v>8</v>
      </c>
      <c r="F41" s="17"/>
      <c r="G41" s="17"/>
      <c r="H41" s="17"/>
      <c r="I41" s="19"/>
      <c r="J41" s="19"/>
      <c r="L41" s="140"/>
    </row>
    <row r="42" spans="1:12" ht="21">
      <c r="A42" s="48" t="s">
        <v>116</v>
      </c>
      <c r="B42" s="48" t="s">
        <v>40</v>
      </c>
      <c r="C42" s="48" t="s">
        <v>41</v>
      </c>
      <c r="D42" s="48" t="s">
        <v>42</v>
      </c>
      <c r="E42" s="48"/>
      <c r="F42" s="17"/>
      <c r="G42" s="17"/>
      <c r="H42" s="17"/>
      <c r="I42" s="19"/>
      <c r="J42" s="19"/>
      <c r="L42" s="140"/>
    </row>
    <row r="43" spans="1:12" ht="21">
      <c r="A43" s="50">
        <v>10233</v>
      </c>
      <c r="B43" s="50">
        <v>18</v>
      </c>
      <c r="C43" s="50">
        <v>1.1000000000000001</v>
      </c>
      <c r="D43" s="50">
        <v>1.2</v>
      </c>
      <c r="E43" s="48"/>
      <c r="F43" s="34"/>
      <c r="G43" s="34"/>
      <c r="H43" s="34"/>
      <c r="I43" s="35"/>
      <c r="J43" s="35"/>
      <c r="L43" s="140"/>
    </row>
    <row r="44" spans="1:12" ht="21">
      <c r="A44" s="36" t="s">
        <v>43</v>
      </c>
      <c r="B44" s="44"/>
      <c r="C44" s="44"/>
      <c r="D44" s="44"/>
      <c r="E44" s="45"/>
      <c r="F44" s="43"/>
      <c r="G44" s="44"/>
      <c r="H44" s="44"/>
      <c r="I44" s="45"/>
      <c r="J44" s="45"/>
      <c r="L44" s="140"/>
    </row>
    <row r="45" spans="1:12" ht="21">
      <c r="A45" s="16"/>
      <c r="B45" s="17"/>
      <c r="C45" s="17"/>
      <c r="D45" s="17"/>
      <c r="E45" s="19"/>
      <c r="F45" s="18"/>
      <c r="G45" s="17"/>
      <c r="H45" s="17"/>
      <c r="I45" s="19"/>
      <c r="J45" s="19"/>
      <c r="L45" s="140"/>
    </row>
    <row r="46" spans="1:12" ht="21">
      <c r="A46" s="33" t="s">
        <v>44</v>
      </c>
      <c r="B46" s="34"/>
      <c r="C46" s="34"/>
      <c r="D46" s="34"/>
      <c r="E46" s="35"/>
      <c r="F46" s="40" t="s">
        <v>114</v>
      </c>
      <c r="G46" s="34"/>
      <c r="H46" s="34"/>
      <c r="I46" s="35"/>
      <c r="J46" s="51">
        <f>J38*30.2%</f>
        <v>54390.441600000006</v>
      </c>
      <c r="L46" s="140">
        <v>5</v>
      </c>
    </row>
    <row r="47" spans="1:12" s="56" customFormat="1" ht="28.5" customHeight="1">
      <c r="A47" s="155" t="s">
        <v>45</v>
      </c>
      <c r="B47" s="156"/>
      <c r="C47" s="156"/>
      <c r="D47" s="156"/>
      <c r="E47" s="52"/>
      <c r="F47" s="53"/>
      <c r="G47" s="54"/>
      <c r="H47" s="54"/>
      <c r="I47" s="52"/>
      <c r="J47" s="55"/>
      <c r="K47" s="135"/>
      <c r="L47" s="141"/>
    </row>
    <row r="48" spans="1:12" s="56" customFormat="1" ht="21">
      <c r="A48" s="150" t="s">
        <v>102</v>
      </c>
      <c r="B48" s="151"/>
      <c r="C48" s="151"/>
      <c r="D48" s="57"/>
      <c r="E48" s="52"/>
      <c r="F48" s="53"/>
      <c r="G48" s="54"/>
      <c r="H48" s="54"/>
      <c r="I48" s="52"/>
      <c r="J48" s="55"/>
      <c r="K48" s="135"/>
      <c r="L48" s="141"/>
    </row>
    <row r="49" spans="1:13" s="56" customFormat="1" ht="21">
      <c r="A49" s="150" t="s">
        <v>103</v>
      </c>
      <c r="B49" s="151"/>
      <c r="C49" s="151"/>
      <c r="D49" s="57"/>
      <c r="E49" s="52"/>
      <c r="F49" s="53"/>
      <c r="G49" s="54"/>
      <c r="H49" s="54"/>
      <c r="I49" s="52"/>
      <c r="J49" s="55"/>
      <c r="K49" s="135"/>
      <c r="L49" s="141"/>
    </row>
    <row r="50" spans="1:13" s="56" customFormat="1" ht="21">
      <c r="A50" s="150" t="s">
        <v>104</v>
      </c>
      <c r="B50" s="151"/>
      <c r="C50" s="151"/>
      <c r="D50" s="57"/>
      <c r="E50" s="52"/>
      <c r="F50" s="53"/>
      <c r="G50" s="54"/>
      <c r="H50" s="54"/>
      <c r="I50" s="52">
        <v>226</v>
      </c>
      <c r="J50" s="127">
        <v>125500</v>
      </c>
      <c r="K50" s="135"/>
      <c r="L50" s="141">
        <v>6</v>
      </c>
    </row>
    <row r="51" spans="1:13" s="56" customFormat="1" ht="21">
      <c r="A51" s="150" t="s">
        <v>105</v>
      </c>
      <c r="B51" s="151"/>
      <c r="C51" s="151"/>
      <c r="D51" s="57"/>
      <c r="E51" s="52"/>
      <c r="F51" s="53"/>
      <c r="G51" s="54"/>
      <c r="H51" s="54"/>
      <c r="I51" s="52">
        <v>340</v>
      </c>
      <c r="J51" s="127">
        <v>37000</v>
      </c>
      <c r="K51" s="135"/>
      <c r="L51" s="141">
        <v>6</v>
      </c>
    </row>
    <row r="52" spans="1:13" s="56" customFormat="1" ht="15" customHeight="1">
      <c r="A52" s="58" t="s">
        <v>106</v>
      </c>
      <c r="B52" s="59"/>
      <c r="C52" s="59"/>
      <c r="D52" s="57"/>
      <c r="E52" s="52"/>
      <c r="F52" s="53"/>
      <c r="G52" s="54"/>
      <c r="H52" s="54"/>
      <c r="I52" s="52"/>
      <c r="J52" s="55"/>
      <c r="K52" s="135"/>
      <c r="L52" s="141"/>
    </row>
    <row r="53" spans="1:13" ht="15" customHeight="1">
      <c r="A53" s="150" t="s">
        <v>124</v>
      </c>
      <c r="B53" s="151"/>
      <c r="C53" s="151"/>
      <c r="D53" s="60"/>
      <c r="E53" s="61"/>
      <c r="F53" s="155" t="s">
        <v>46</v>
      </c>
      <c r="G53" s="156"/>
      <c r="H53" s="156"/>
      <c r="I53" s="164"/>
      <c r="J53" s="32"/>
      <c r="L53" s="140"/>
      <c r="M53" s="62"/>
    </row>
    <row r="54" spans="1:13" ht="15" customHeight="1" thickBot="1">
      <c r="A54" s="150" t="s">
        <v>107</v>
      </c>
      <c r="B54" s="151"/>
      <c r="C54" s="151"/>
      <c r="D54" s="63"/>
      <c r="E54" s="64"/>
      <c r="F54" s="165"/>
      <c r="G54" s="166"/>
      <c r="H54" s="166"/>
      <c r="I54" s="167"/>
      <c r="J54" s="65">
        <f>J50+J51</f>
        <v>162500</v>
      </c>
      <c r="L54" s="140"/>
    </row>
    <row r="55" spans="1:13" ht="21">
      <c r="A55" s="6" t="s">
        <v>47</v>
      </c>
      <c r="B55" s="66"/>
      <c r="C55" s="66"/>
      <c r="D55" s="66"/>
      <c r="E55" s="10"/>
      <c r="F55" s="6"/>
      <c r="G55" s="66"/>
      <c r="H55" s="7"/>
      <c r="I55" s="9"/>
      <c r="J55" s="67"/>
      <c r="L55" s="140"/>
    </row>
    <row r="56" spans="1:13" ht="21">
      <c r="A56" s="68" t="s">
        <v>48</v>
      </c>
      <c r="B56" s="17" t="s">
        <v>49</v>
      </c>
      <c r="C56" s="17"/>
      <c r="D56" s="17"/>
      <c r="E56" s="19"/>
      <c r="F56" s="16" t="s">
        <v>48</v>
      </c>
      <c r="G56" s="132" t="s">
        <v>50</v>
      </c>
      <c r="H56" s="28"/>
      <c r="I56" s="23"/>
      <c r="J56" s="69">
        <f>J63+J65+J68+J71</f>
        <v>34491.761851494506</v>
      </c>
      <c r="L56" s="140">
        <v>12</v>
      </c>
    </row>
    <row r="57" spans="1:13" ht="21">
      <c r="A57" s="18"/>
      <c r="B57" s="17"/>
      <c r="C57" s="17"/>
      <c r="D57" s="17"/>
      <c r="E57" s="19"/>
      <c r="F57" s="16"/>
      <c r="G57" s="17"/>
      <c r="H57" s="17"/>
      <c r="I57" s="19"/>
      <c r="J57" s="70"/>
      <c r="L57" s="140"/>
    </row>
    <row r="58" spans="1:13" ht="21">
      <c r="A58" s="18" t="s">
        <v>51</v>
      </c>
      <c r="B58" s="17"/>
      <c r="C58" s="17"/>
      <c r="D58" s="17"/>
      <c r="E58" s="19"/>
      <c r="F58" s="18"/>
      <c r="G58" s="17"/>
      <c r="H58" s="17"/>
      <c r="I58" s="19"/>
      <c r="J58" s="71"/>
      <c r="L58" s="140"/>
    </row>
    <row r="59" spans="1:13" ht="21">
      <c r="A59" s="18" t="s">
        <v>52</v>
      </c>
      <c r="B59" s="17"/>
      <c r="C59" s="17"/>
      <c r="D59" s="17"/>
      <c r="E59" s="19"/>
      <c r="F59" s="18"/>
      <c r="G59" s="17"/>
      <c r="H59" s="17"/>
      <c r="I59" s="19"/>
      <c r="J59" s="71"/>
      <c r="L59" s="140"/>
    </row>
    <row r="60" spans="1:13" ht="21">
      <c r="A60" s="18" t="s">
        <v>53</v>
      </c>
      <c r="B60" s="17"/>
      <c r="C60" s="17"/>
      <c r="D60" s="17"/>
      <c r="E60" s="19"/>
      <c r="F60" s="18"/>
      <c r="G60" s="17"/>
      <c r="H60" s="17"/>
      <c r="I60" s="19"/>
      <c r="J60" s="71"/>
      <c r="L60" s="140"/>
    </row>
    <row r="61" spans="1:13" ht="21">
      <c r="A61" s="18" t="s">
        <v>54</v>
      </c>
      <c r="B61" s="17"/>
      <c r="C61" s="17"/>
      <c r="D61" s="17"/>
      <c r="E61" s="19"/>
      <c r="F61" s="18"/>
      <c r="G61" s="17"/>
      <c r="H61" s="17"/>
      <c r="I61" s="19"/>
      <c r="J61" s="71"/>
      <c r="L61" s="140"/>
    </row>
    <row r="62" spans="1:13" ht="21">
      <c r="A62" s="18" t="s">
        <v>55</v>
      </c>
      <c r="B62" s="17"/>
      <c r="C62" s="17"/>
      <c r="D62" s="17"/>
      <c r="E62" s="19"/>
      <c r="F62" s="18"/>
      <c r="G62" s="17"/>
      <c r="H62" s="17"/>
      <c r="I62" s="19"/>
      <c r="J62" s="71"/>
      <c r="L62" s="140"/>
    </row>
    <row r="63" spans="1:13" ht="21">
      <c r="A63" s="18" t="s">
        <v>123</v>
      </c>
      <c r="B63" s="30"/>
      <c r="C63" s="17"/>
      <c r="D63" s="17"/>
      <c r="E63" s="19"/>
      <c r="F63" s="16" t="s">
        <v>56</v>
      </c>
      <c r="G63" s="17"/>
      <c r="H63" s="17"/>
      <c r="I63" s="19"/>
      <c r="J63" s="128">
        <v>16750</v>
      </c>
      <c r="L63" s="140">
        <v>8</v>
      </c>
    </row>
    <row r="64" spans="1:13" ht="21">
      <c r="A64" s="18"/>
      <c r="B64" s="30"/>
      <c r="C64" s="17"/>
      <c r="D64" s="17"/>
      <c r="E64" s="19"/>
      <c r="F64" s="16" t="s">
        <v>57</v>
      </c>
      <c r="G64" s="17"/>
      <c r="H64" s="17"/>
      <c r="I64" s="19"/>
      <c r="J64" s="69"/>
      <c r="L64" s="140"/>
    </row>
    <row r="65" spans="1:12" ht="21">
      <c r="A65" s="18"/>
      <c r="B65" s="30"/>
      <c r="C65" s="17"/>
      <c r="D65" s="17"/>
      <c r="E65" s="19"/>
      <c r="F65" s="16" t="s">
        <v>58</v>
      </c>
      <c r="G65" s="28" t="s">
        <v>110</v>
      </c>
      <c r="H65" s="17"/>
      <c r="I65" s="19"/>
      <c r="J65" s="69">
        <f>J63*30.2%</f>
        <v>5058.5</v>
      </c>
      <c r="L65" s="140">
        <v>9</v>
      </c>
    </row>
    <row r="66" spans="1:12" s="74" customFormat="1" ht="21">
      <c r="A66" s="72" t="s">
        <v>109</v>
      </c>
      <c r="B66" s="37"/>
      <c r="C66" s="37"/>
      <c r="D66" s="37"/>
      <c r="E66" s="38"/>
      <c r="F66" s="168" t="s">
        <v>59</v>
      </c>
      <c r="G66" s="169"/>
      <c r="H66" s="169"/>
      <c r="I66" s="170"/>
      <c r="J66" s="73"/>
      <c r="L66" s="140"/>
    </row>
    <row r="67" spans="1:12" s="74" customFormat="1" ht="21">
      <c r="A67" s="75" t="s">
        <v>119</v>
      </c>
      <c r="B67" s="28"/>
      <c r="C67" s="28"/>
      <c r="D67" s="28"/>
      <c r="E67" s="23"/>
      <c r="F67" s="155"/>
      <c r="G67" s="156"/>
      <c r="H67" s="156"/>
      <c r="I67" s="164"/>
      <c r="J67" s="76"/>
      <c r="L67" s="140"/>
    </row>
    <row r="68" spans="1:12" s="74" customFormat="1" ht="21">
      <c r="A68" s="77" t="s">
        <v>118</v>
      </c>
      <c r="B68" s="41"/>
      <c r="C68" s="41"/>
      <c r="D68" s="41"/>
      <c r="E68" s="42"/>
      <c r="F68" s="171"/>
      <c r="G68" s="172"/>
      <c r="H68" s="172"/>
      <c r="I68" s="173"/>
      <c r="J68" s="129">
        <v>1250</v>
      </c>
      <c r="L68" s="140">
        <v>10</v>
      </c>
    </row>
    <row r="69" spans="1:12" ht="21">
      <c r="A69" s="16" t="s">
        <v>60</v>
      </c>
      <c r="B69" s="17"/>
      <c r="C69" s="17"/>
      <c r="D69" s="17"/>
      <c r="E69" s="19"/>
      <c r="F69" s="18"/>
      <c r="G69" s="17"/>
      <c r="H69" s="17"/>
      <c r="I69" s="19"/>
      <c r="J69" s="71"/>
      <c r="L69" s="140"/>
    </row>
    <row r="70" spans="1:12" ht="21">
      <c r="A70" s="18"/>
      <c r="B70" s="29" t="s">
        <v>61</v>
      </c>
      <c r="C70" s="17"/>
      <c r="D70" s="17"/>
      <c r="E70" s="78"/>
      <c r="F70" s="18"/>
      <c r="G70" s="79" t="s">
        <v>112</v>
      </c>
      <c r="H70" s="79"/>
      <c r="I70" s="19"/>
      <c r="J70" s="71"/>
      <c r="L70" s="140"/>
    </row>
    <row r="71" spans="1:12" ht="21">
      <c r="A71" s="68" t="s">
        <v>62</v>
      </c>
      <c r="B71" s="31" t="s">
        <v>63</v>
      </c>
      <c r="C71" s="17"/>
      <c r="D71" s="28"/>
      <c r="E71" s="19"/>
      <c r="F71" s="16" t="s">
        <v>62</v>
      </c>
      <c r="G71" s="28" t="s">
        <v>111</v>
      </c>
      <c r="H71" s="28"/>
      <c r="I71" s="23"/>
      <c r="J71" s="69">
        <f>(A79*B79*C79)/(D79*365*E79)</f>
        <v>11433.261851494508</v>
      </c>
      <c r="L71" s="140">
        <v>11</v>
      </c>
    </row>
    <row r="72" spans="1:12" ht="21">
      <c r="A72" s="18" t="s">
        <v>55</v>
      </c>
      <c r="B72" s="17"/>
      <c r="C72" s="17"/>
      <c r="D72" s="17"/>
      <c r="E72" s="19"/>
      <c r="F72" s="18"/>
      <c r="G72" s="17"/>
      <c r="H72" s="17"/>
      <c r="I72" s="19"/>
      <c r="J72" s="71"/>
      <c r="L72" s="140"/>
    </row>
    <row r="73" spans="1:12" ht="21">
      <c r="A73" s="18" t="s">
        <v>64</v>
      </c>
      <c r="B73" s="17"/>
      <c r="C73" s="17"/>
      <c r="D73" s="17"/>
      <c r="E73" s="19"/>
      <c r="F73" s="18"/>
      <c r="G73" s="17"/>
      <c r="H73" s="17"/>
      <c r="I73" s="19"/>
      <c r="J73" s="71"/>
      <c r="L73" s="140"/>
    </row>
    <row r="74" spans="1:12" ht="21">
      <c r="A74" s="18" t="s">
        <v>65</v>
      </c>
      <c r="B74" s="17"/>
      <c r="C74" s="17"/>
      <c r="D74" s="17"/>
      <c r="E74" s="19"/>
      <c r="F74" s="18"/>
      <c r="G74" s="17"/>
      <c r="H74" s="17"/>
      <c r="I74" s="19"/>
      <c r="J74" s="71"/>
      <c r="L74" s="140"/>
    </row>
    <row r="75" spans="1:12" ht="21">
      <c r="A75" s="18" t="s">
        <v>66</v>
      </c>
      <c r="B75" s="17"/>
      <c r="C75" s="17"/>
      <c r="D75" s="17"/>
      <c r="E75" s="19"/>
      <c r="F75" s="18"/>
      <c r="G75" s="17"/>
      <c r="H75" s="17"/>
      <c r="I75" s="19"/>
      <c r="J75" s="71"/>
      <c r="L75" s="140"/>
    </row>
    <row r="76" spans="1:12" ht="21">
      <c r="A76" s="18" t="s">
        <v>67</v>
      </c>
      <c r="B76" s="17"/>
      <c r="C76" s="17"/>
      <c r="D76" s="17"/>
      <c r="E76" s="19"/>
      <c r="F76" s="18"/>
      <c r="G76" s="17"/>
      <c r="H76" s="17"/>
      <c r="I76" s="19"/>
      <c r="J76" s="71"/>
      <c r="L76" s="140"/>
    </row>
    <row r="77" spans="1:12" ht="21">
      <c r="A77" s="18" t="s">
        <v>68</v>
      </c>
      <c r="B77" s="17"/>
      <c r="C77" s="17"/>
      <c r="D77" s="17"/>
      <c r="E77" s="19"/>
      <c r="F77" s="18"/>
      <c r="G77" s="17"/>
      <c r="H77" s="17"/>
      <c r="I77" s="19"/>
      <c r="J77" s="71"/>
      <c r="L77" s="140"/>
    </row>
    <row r="78" spans="1:12" ht="78.75" customHeight="1">
      <c r="A78" s="80" t="s">
        <v>69</v>
      </c>
      <c r="B78" s="46" t="s">
        <v>70</v>
      </c>
      <c r="C78" s="46" t="s">
        <v>71</v>
      </c>
      <c r="D78" s="46" t="s">
        <v>72</v>
      </c>
      <c r="E78" s="81" t="s">
        <v>73</v>
      </c>
      <c r="F78" s="18"/>
      <c r="G78" s="17"/>
      <c r="H78" s="17"/>
      <c r="I78" s="19"/>
      <c r="J78" s="71"/>
      <c r="L78" s="140"/>
    </row>
    <row r="79" spans="1:12" ht="21.75" thickBot="1">
      <c r="A79" s="130">
        <f>550000+1952223+322190+64932.8+65780+76633.73</f>
        <v>3031759.53</v>
      </c>
      <c r="B79" s="131">
        <v>385</v>
      </c>
      <c r="C79" s="82">
        <v>120</v>
      </c>
      <c r="D79" s="131">
        <v>4195.5</v>
      </c>
      <c r="E79" s="83">
        <v>8</v>
      </c>
      <c r="F79" s="84"/>
      <c r="G79" s="22"/>
      <c r="H79" s="22"/>
      <c r="I79" s="85"/>
      <c r="J79" s="86"/>
      <c r="L79" s="140"/>
    </row>
    <row r="80" spans="1:12" ht="21">
      <c r="A80" s="160" t="s">
        <v>74</v>
      </c>
      <c r="B80" s="154"/>
      <c r="C80" s="154"/>
      <c r="D80" s="154"/>
      <c r="E80" s="161"/>
      <c r="F80" s="16"/>
      <c r="G80" s="28"/>
      <c r="H80" s="17"/>
      <c r="I80" s="19"/>
      <c r="J80" s="71"/>
      <c r="L80" s="140"/>
    </row>
    <row r="81" spans="1:12" ht="21">
      <c r="A81" s="18" t="s">
        <v>75</v>
      </c>
      <c r="B81" s="17"/>
      <c r="C81" s="17"/>
      <c r="D81" s="30"/>
      <c r="E81" s="19"/>
      <c r="F81" s="68" t="s">
        <v>76</v>
      </c>
      <c r="G81" s="41" t="s">
        <v>113</v>
      </c>
      <c r="H81" s="17"/>
      <c r="I81" s="19"/>
      <c r="J81" s="71"/>
      <c r="L81" s="140"/>
    </row>
    <row r="82" spans="1:12" ht="21">
      <c r="A82" s="18"/>
      <c r="B82" s="17"/>
      <c r="C82" s="17"/>
      <c r="D82" s="60"/>
      <c r="E82" s="19"/>
      <c r="F82" s="87"/>
      <c r="G82" s="28">
        <v>100</v>
      </c>
      <c r="H82" s="17"/>
      <c r="I82" s="23"/>
      <c r="J82" s="69">
        <f>(J24*J6)/100</f>
        <v>64722.450517724174</v>
      </c>
      <c r="L82" s="140"/>
    </row>
    <row r="83" spans="1:12" ht="21">
      <c r="A83" s="18" t="s">
        <v>77</v>
      </c>
      <c r="B83" s="17"/>
      <c r="C83" s="17"/>
      <c r="D83" s="30"/>
      <c r="E83" s="19"/>
      <c r="F83" s="68" t="s">
        <v>76</v>
      </c>
      <c r="G83" s="41" t="s">
        <v>121</v>
      </c>
      <c r="H83" s="17"/>
      <c r="I83" s="19"/>
      <c r="J83" s="70"/>
      <c r="L83" s="140"/>
    </row>
    <row r="84" spans="1:12" ht="21">
      <c r="A84" s="18"/>
      <c r="B84" s="17"/>
      <c r="C84" s="17"/>
      <c r="D84" s="17"/>
      <c r="E84" s="19"/>
      <c r="F84" s="18"/>
      <c r="G84" s="28">
        <v>100</v>
      </c>
      <c r="H84" s="17"/>
      <c r="I84" s="23"/>
      <c r="J84" s="69">
        <f>J82*6/100</f>
        <v>3883.3470310634502</v>
      </c>
      <c r="L84" s="140"/>
    </row>
    <row r="85" spans="1:12" ht="21">
      <c r="A85" s="18"/>
      <c r="B85" s="17"/>
      <c r="C85" s="17"/>
      <c r="D85" s="39"/>
      <c r="E85" s="19"/>
      <c r="F85" s="88" t="s">
        <v>78</v>
      </c>
      <c r="G85" s="132" t="s">
        <v>79</v>
      </c>
      <c r="H85" s="17"/>
      <c r="I85" s="23"/>
      <c r="J85" s="69">
        <f>J82+J84</f>
        <v>68605.797548787625</v>
      </c>
      <c r="L85" s="140">
        <v>14</v>
      </c>
    </row>
    <row r="86" spans="1:12" ht="21.75" thickBot="1">
      <c r="A86" s="18"/>
      <c r="B86" s="17"/>
      <c r="C86" s="17"/>
      <c r="D86" s="17"/>
      <c r="E86" s="19"/>
      <c r="F86" s="18"/>
      <c r="G86" s="17"/>
      <c r="H86" s="17"/>
      <c r="I86" s="19"/>
      <c r="J86" s="71"/>
      <c r="L86" s="140"/>
    </row>
    <row r="87" spans="1:12" ht="21">
      <c r="A87" s="89" t="s">
        <v>80</v>
      </c>
      <c r="B87" s="90"/>
      <c r="C87" s="90"/>
      <c r="D87" s="7"/>
      <c r="E87" s="9"/>
      <c r="F87" s="8"/>
      <c r="G87" s="7"/>
      <c r="H87" s="7"/>
      <c r="I87" s="9"/>
      <c r="J87" s="91">
        <f>J17</f>
        <v>10001.776020005642</v>
      </c>
      <c r="L87" s="140"/>
    </row>
    <row r="88" spans="1:12" ht="21">
      <c r="A88" s="16"/>
      <c r="B88" s="17"/>
      <c r="C88" s="17"/>
      <c r="D88" s="28"/>
      <c r="E88" s="19"/>
      <c r="F88" s="18"/>
      <c r="G88" s="17"/>
      <c r="H88" s="17"/>
      <c r="I88" s="19"/>
      <c r="J88" s="71"/>
      <c r="L88" s="140"/>
    </row>
    <row r="89" spans="1:12" ht="21.75" thickBot="1">
      <c r="A89" s="92" t="s">
        <v>81</v>
      </c>
      <c r="B89" s="22"/>
      <c r="C89" s="22"/>
      <c r="D89" s="22"/>
      <c r="E89" s="85"/>
      <c r="F89" s="84"/>
      <c r="G89" s="22"/>
      <c r="H89" s="22"/>
      <c r="I89" s="85"/>
      <c r="J89" s="93">
        <f>J87-1.78</f>
        <v>9999.9960200056412</v>
      </c>
      <c r="L89" s="140"/>
    </row>
    <row r="90" spans="1:12" ht="21.75" thickBot="1">
      <c r="A90" s="94" t="s">
        <v>82</v>
      </c>
      <c r="L90" s="140"/>
    </row>
    <row r="91" spans="1:12" ht="105.75" thickBot="1">
      <c r="A91" s="95" t="s">
        <v>83</v>
      </c>
      <c r="B91" s="95" t="s">
        <v>84</v>
      </c>
      <c r="C91" s="96"/>
      <c r="D91" s="12"/>
      <c r="E91" s="14"/>
      <c r="F91" s="97" t="s">
        <v>85</v>
      </c>
      <c r="G91" s="98" t="str">
        <f>A9</f>
        <v>Количество часов  смены лагеря в месяц</v>
      </c>
      <c r="H91" s="98" t="str">
        <f>A10</f>
        <v>Количество часов за один день смены лагеря</v>
      </c>
      <c r="I91" s="99" t="s">
        <v>86</v>
      </c>
      <c r="J91" s="95" t="s">
        <v>87</v>
      </c>
      <c r="K91" s="136" t="s">
        <v>88</v>
      </c>
    </row>
    <row r="92" spans="1:12" ht="16.5" thickBot="1">
      <c r="A92" s="100">
        <v>1</v>
      </c>
      <c r="B92" s="95"/>
      <c r="C92" s="96">
        <v>2</v>
      </c>
      <c r="D92" s="12"/>
      <c r="E92" s="14"/>
      <c r="F92" s="97">
        <v>3</v>
      </c>
      <c r="G92" s="98">
        <v>4</v>
      </c>
      <c r="H92" s="98">
        <v>5</v>
      </c>
      <c r="I92" s="99">
        <v>6</v>
      </c>
      <c r="J92" s="100" t="s">
        <v>89</v>
      </c>
      <c r="K92" s="137">
        <v>8</v>
      </c>
    </row>
    <row r="93" spans="1:12" ht="15" customHeight="1" thickBot="1">
      <c r="A93" s="100">
        <v>211</v>
      </c>
      <c r="B93" s="101" t="s">
        <v>90</v>
      </c>
      <c r="C93" s="102"/>
      <c r="D93" s="103"/>
      <c r="E93" s="104"/>
      <c r="F93" s="139">
        <f>J7</f>
        <v>50</v>
      </c>
      <c r="G93" s="105">
        <f>J9</f>
        <v>120</v>
      </c>
      <c r="H93" s="105">
        <f>J10</f>
        <v>8</v>
      </c>
      <c r="I93" s="106">
        <f>J38</f>
        <v>180100.80000000002</v>
      </c>
      <c r="J93" s="107">
        <f>I93/F93/G93*H93</f>
        <v>240.13440000000003</v>
      </c>
      <c r="K93" s="138">
        <v>0</v>
      </c>
    </row>
    <row r="94" spans="1:12" ht="16.5" thickBot="1">
      <c r="A94" s="100">
        <v>211</v>
      </c>
      <c r="B94" s="101" t="s">
        <v>91</v>
      </c>
      <c r="C94" s="96"/>
      <c r="D94" s="12"/>
      <c r="E94" s="14"/>
      <c r="F94" s="139">
        <f>J7</f>
        <v>50</v>
      </c>
      <c r="G94" s="105">
        <f>J9</f>
        <v>120</v>
      </c>
      <c r="H94" s="105">
        <f>J10</f>
        <v>8</v>
      </c>
      <c r="I94" s="106">
        <f>J63</f>
        <v>16750</v>
      </c>
      <c r="J94" s="107">
        <f>I94/F94/G94*H94</f>
        <v>22.333333333333332</v>
      </c>
      <c r="K94" s="138">
        <v>0</v>
      </c>
    </row>
    <row r="95" spans="1:12" ht="16.5" thickBot="1">
      <c r="A95" s="100">
        <v>213</v>
      </c>
      <c r="B95" s="101" t="s">
        <v>92</v>
      </c>
      <c r="C95" s="96"/>
      <c r="D95" s="12"/>
      <c r="E95" s="14"/>
      <c r="F95" s="139">
        <f>J7</f>
        <v>50</v>
      </c>
      <c r="G95" s="105">
        <f>J9</f>
        <v>120</v>
      </c>
      <c r="H95" s="105">
        <f>J10</f>
        <v>8</v>
      </c>
      <c r="I95" s="106">
        <f>J46+J65</f>
        <v>59448.941600000006</v>
      </c>
      <c r="J95" s="107">
        <f t="shared" ref="J95:J101" si="0">I95/F95/G95*H95</f>
        <v>79.265255466666673</v>
      </c>
      <c r="K95" s="138">
        <v>0</v>
      </c>
    </row>
    <row r="96" spans="1:12" ht="16.5" thickBot="1">
      <c r="A96" s="100">
        <v>223</v>
      </c>
      <c r="B96" s="108" t="s">
        <v>93</v>
      </c>
      <c r="C96" s="109"/>
      <c r="D96" s="12"/>
      <c r="E96" s="14"/>
      <c r="F96" s="139">
        <f>J7</f>
        <v>50</v>
      </c>
      <c r="G96" s="105">
        <f>J9</f>
        <v>120</v>
      </c>
      <c r="H96" s="105">
        <f>J10</f>
        <v>8</v>
      </c>
      <c r="I96" s="106">
        <f>J71</f>
        <v>11433.261851494508</v>
      </c>
      <c r="J96" s="107">
        <f t="shared" si="0"/>
        <v>15.244349135326011</v>
      </c>
      <c r="K96" s="138">
        <v>0</v>
      </c>
    </row>
    <row r="97" spans="1:17" ht="17.25" customHeight="1" thickBot="1">
      <c r="A97" s="100">
        <v>225</v>
      </c>
      <c r="B97" s="101" t="s">
        <v>94</v>
      </c>
      <c r="C97" s="96"/>
      <c r="D97" s="12"/>
      <c r="E97" s="14"/>
      <c r="F97" s="139">
        <f>J7</f>
        <v>50</v>
      </c>
      <c r="G97" s="105">
        <f>J9</f>
        <v>120</v>
      </c>
      <c r="H97" s="105">
        <f>J10</f>
        <v>8</v>
      </c>
      <c r="I97" s="106">
        <f>J68</f>
        <v>1250</v>
      </c>
      <c r="J97" s="107">
        <f t="shared" si="0"/>
        <v>1.6666666666666667</v>
      </c>
      <c r="K97" s="138">
        <v>0</v>
      </c>
    </row>
    <row r="98" spans="1:17" ht="16.5" thickBot="1">
      <c r="A98" s="100">
        <v>226</v>
      </c>
      <c r="B98" s="108" t="s">
        <v>95</v>
      </c>
      <c r="C98" s="96"/>
      <c r="D98" s="12"/>
      <c r="E98" s="14"/>
      <c r="F98" s="139">
        <f>J7</f>
        <v>50</v>
      </c>
      <c r="G98" s="105">
        <f>J9</f>
        <v>120</v>
      </c>
      <c r="H98" s="105">
        <f>J10</f>
        <v>8</v>
      </c>
      <c r="I98" s="106">
        <f>J50</f>
        <v>125500</v>
      </c>
      <c r="J98" s="107">
        <f t="shared" si="0"/>
        <v>167.33333333333334</v>
      </c>
      <c r="K98" s="133">
        <f>43000/40/G98*H98</f>
        <v>71.666666666666671</v>
      </c>
      <c r="L98" s="162" t="s">
        <v>120</v>
      </c>
      <c r="M98" s="163"/>
      <c r="N98" s="163"/>
      <c r="O98" s="163"/>
      <c r="P98" s="163"/>
      <c r="Q98" s="163"/>
    </row>
    <row r="99" spans="1:17" ht="16.5" thickBot="1">
      <c r="A99" s="100">
        <v>310</v>
      </c>
      <c r="B99" s="101" t="s">
        <v>96</v>
      </c>
      <c r="C99" s="96"/>
      <c r="D99" s="12"/>
      <c r="E99" s="14"/>
      <c r="F99" s="139">
        <f>J7</f>
        <v>50</v>
      </c>
      <c r="G99" s="105">
        <f>J9</f>
        <v>120</v>
      </c>
      <c r="H99" s="105">
        <f>J10</f>
        <v>8</v>
      </c>
      <c r="I99" s="24">
        <f>J44</f>
        <v>0</v>
      </c>
      <c r="J99" s="107">
        <f t="shared" si="0"/>
        <v>0</v>
      </c>
      <c r="K99" s="133">
        <v>0</v>
      </c>
    </row>
    <row r="100" spans="1:17" ht="16.5" thickBot="1">
      <c r="A100" s="100">
        <v>340</v>
      </c>
      <c r="B100" s="101" t="s">
        <v>97</v>
      </c>
      <c r="C100" s="96"/>
      <c r="D100" s="12"/>
      <c r="E100" s="14"/>
      <c r="F100" s="139">
        <f>J7</f>
        <v>50</v>
      </c>
      <c r="G100" s="105">
        <f>J9</f>
        <v>120</v>
      </c>
      <c r="H100" s="105">
        <f>J10</f>
        <v>8</v>
      </c>
      <c r="I100" s="106">
        <f>J51</f>
        <v>37000</v>
      </c>
      <c r="J100" s="107">
        <f t="shared" si="0"/>
        <v>49.333333333333336</v>
      </c>
      <c r="K100" s="133">
        <f>37000/40/G100*H100</f>
        <v>61.666666666666664</v>
      </c>
    </row>
    <row r="101" spans="1:17" ht="16.5" thickBot="1">
      <c r="A101" s="100">
        <v>131</v>
      </c>
      <c r="B101" s="110" t="s">
        <v>98</v>
      </c>
      <c r="C101" s="111"/>
      <c r="D101" s="7"/>
      <c r="E101" s="9"/>
      <c r="F101" s="139">
        <f>J7</f>
        <v>50</v>
      </c>
      <c r="G101" s="105">
        <f>J9</f>
        <v>120</v>
      </c>
      <c r="H101" s="105">
        <f>J10</f>
        <v>8</v>
      </c>
      <c r="I101" s="106">
        <f>J85</f>
        <v>68605.797548787625</v>
      </c>
      <c r="J101" s="107">
        <f t="shared" si="0"/>
        <v>91.474396731716823</v>
      </c>
      <c r="K101" s="138">
        <v>0</v>
      </c>
    </row>
    <row r="102" spans="1:17" ht="16.5" thickBot="1">
      <c r="A102" s="100"/>
      <c r="B102" s="112" t="s">
        <v>99</v>
      </c>
      <c r="C102" s="113"/>
      <c r="D102" s="12"/>
      <c r="E102" s="14"/>
      <c r="F102" s="105"/>
      <c r="G102" s="105"/>
      <c r="H102" s="105"/>
      <c r="I102" s="24">
        <f>I93+I94+I95+I96+I97+I98+I99+I100+I101</f>
        <v>500088.80100028211</v>
      </c>
      <c r="J102" s="114">
        <f>J93+J94+J95+J96+J97+J98+J99+J100+J101</f>
        <v>666.78506800037633</v>
      </c>
      <c r="K102" s="115">
        <f>K93+K94+K95+K96+K97+K98+K99+K100+K101</f>
        <v>133.33333333333334</v>
      </c>
    </row>
    <row r="103" spans="1:17" ht="16.5" thickBot="1">
      <c r="A103" s="13"/>
      <c r="B103" s="13" t="s">
        <v>100</v>
      </c>
      <c r="C103" s="12"/>
      <c r="D103" s="12"/>
      <c r="E103" s="12"/>
      <c r="F103" s="12"/>
      <c r="G103" s="12"/>
      <c r="H103" s="12"/>
      <c r="I103" s="14"/>
      <c r="J103" s="116">
        <v>667</v>
      </c>
      <c r="K103" s="117">
        <v>133</v>
      </c>
    </row>
    <row r="104" spans="1:17" ht="15" customHeight="1">
      <c r="A104" s="118"/>
      <c r="J104" s="119"/>
    </row>
    <row r="105" spans="1:17" ht="15" customHeight="1">
      <c r="A105" s="120"/>
    </row>
    <row r="106" spans="1:17" ht="18.75">
      <c r="A106" s="121"/>
    </row>
  </sheetData>
  <mergeCells count="14">
    <mergeCell ref="A49:C49"/>
    <mergeCell ref="A3:J5"/>
    <mergeCell ref="G16:H16"/>
    <mergeCell ref="G17:H17"/>
    <mergeCell ref="A47:D47"/>
    <mergeCell ref="A48:C48"/>
    <mergeCell ref="A80:E80"/>
    <mergeCell ref="L98:Q98"/>
    <mergeCell ref="A50:C50"/>
    <mergeCell ref="A51:C51"/>
    <mergeCell ref="A53:C53"/>
    <mergeCell ref="F53:I54"/>
    <mergeCell ref="A54:C54"/>
    <mergeCell ref="F66:I68"/>
  </mergeCells>
  <pageMargins left="0.70866141732283472" right="0.70866141732283472" top="0.74803149606299213" bottom="0.74803149606299213" header="0.31496062992125984" footer="0.31496062992125984"/>
  <pageSetup paperSize="9" scale="61" fitToHeight="10000" orientation="landscape" r:id="rId1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Веселый английский</vt:lpstr>
      <vt:lpstr>ПРИШКОЛЬНЫЙ ЛАГЕРЬ</vt:lpstr>
      <vt:lpstr>Лист1</vt:lpstr>
      <vt:lpstr>Лист2</vt:lpstr>
      <vt:lpstr>Лист3</vt:lpstr>
      <vt:lpstr>'Веселый английский'!Область_печати</vt:lpstr>
      <vt:lpstr>'ПРИШКОЛЬНЫЙ ЛАГЕРЬ'!Область_печати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2023-09-04T08:43:52Z</dcterms:modified>
</cp:coreProperties>
</file>