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еселый английский" sheetId="5" r:id="rId1"/>
    <sheet name="ПРИШКОЛЬНЫЙ ЛАГЕРЬ" sheetId="4" r:id="rId2"/>
    <sheet name="Лист1" sheetId="1" r:id="rId3"/>
    <sheet name="Лист2" sheetId="2" r:id="rId4"/>
    <sheet name="Лист3" sheetId="3" r:id="rId5"/>
  </sheets>
  <definedNames>
    <definedName name="_xlnm.Print_Area" localSheetId="0">'Веселый английский'!$A$1:$K$103</definedName>
    <definedName name="_xlnm.Print_Area" localSheetId="1">'ПРИШКОЛЬНЫЙ ЛАГЕРЬ'!$A$1:$K$103</definedName>
  </definedNames>
  <calcPr calcId="124519"/>
</workbook>
</file>

<file path=xl/calcChain.xml><?xml version="1.0" encoding="utf-8"?>
<calcChain xmlns="http://schemas.openxmlformats.org/spreadsheetml/2006/main">
  <c r="J54" i="5"/>
  <c r="I98" l="1"/>
  <c r="I99"/>
  <c r="J65" l="1"/>
  <c r="J56" s="1"/>
  <c r="A41"/>
  <c r="J38" l="1"/>
  <c r="H101"/>
  <c r="G101"/>
  <c r="F101"/>
  <c r="I100"/>
  <c r="H100"/>
  <c r="G100"/>
  <c r="K100" s="1"/>
  <c r="F100"/>
  <c r="H99"/>
  <c r="G99"/>
  <c r="F99"/>
  <c r="H98"/>
  <c r="G98"/>
  <c r="K98" s="1"/>
  <c r="K102" s="1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I96"/>
  <c r="J96" s="1"/>
  <c r="G17"/>
  <c r="I93" l="1"/>
  <c r="J93" s="1"/>
  <c r="J46"/>
  <c r="J32" s="1"/>
  <c r="J24" s="1"/>
  <c r="J98"/>
  <c r="J94"/>
  <c r="J99"/>
  <c r="J97"/>
  <c r="J100"/>
  <c r="G17" i="4"/>
  <c r="A41"/>
  <c r="H101"/>
  <c r="G101"/>
  <c r="F101"/>
  <c r="I100"/>
  <c r="H100"/>
  <c r="G100"/>
  <c r="F100"/>
  <c r="I99"/>
  <c r="H99"/>
  <c r="G99"/>
  <c r="F99"/>
  <c r="J99" s="1"/>
  <c r="I98"/>
  <c r="H98"/>
  <c r="G98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A79"/>
  <c r="J71" s="1"/>
  <c r="I96" s="1"/>
  <c r="J96" s="1"/>
  <c r="J65"/>
  <c r="J54"/>
  <c r="J38"/>
  <c r="I93" s="1"/>
  <c r="J82" i="5" l="1"/>
  <c r="I95"/>
  <c r="J95" s="1"/>
  <c r="K100" i="4"/>
  <c r="K98"/>
  <c r="K102" s="1"/>
  <c r="J56"/>
  <c r="J46"/>
  <c r="J98"/>
  <c r="J94"/>
  <c r="J97"/>
  <c r="J100"/>
  <c r="J93"/>
  <c r="I95"/>
  <c r="J95" s="1"/>
  <c r="J84" i="5" l="1"/>
  <c r="J85" s="1"/>
  <c r="J17" s="1"/>
  <c r="J32" i="4"/>
  <c r="J24" s="1"/>
  <c r="I101" i="5" l="1"/>
  <c r="I102" s="1"/>
  <c r="L93" s="1"/>
  <c r="J87"/>
  <c r="J89" s="1"/>
  <c r="J82" i="4"/>
  <c r="J84" s="1"/>
  <c r="L96" i="5" l="1"/>
  <c r="L97"/>
  <c r="J101"/>
  <c r="J102" s="1"/>
  <c r="J85" i="4"/>
  <c r="J17" s="1"/>
  <c r="I101" l="1"/>
  <c r="J87"/>
  <c r="J89" s="1"/>
  <c r="J101" l="1"/>
  <c r="J102" s="1"/>
  <c r="I102"/>
</calcChain>
</file>

<file path=xl/sharedStrings.xml><?xml version="1.0" encoding="utf-8"?>
<sst xmlns="http://schemas.openxmlformats.org/spreadsheetml/2006/main" count="274" uniqueCount="159">
  <si>
    <t>Расчет дополнительной услуги на основании постановления Администрации Володарского Муниципального района Нижегородской области от 25.05.2018г. № 1035 и платной услуги  на основании постановления Администрации Володарского Муниципального района Нижегородской области от 05.05.2014г. № 1057</t>
  </si>
  <si>
    <t>Плановое количество потребителей услуги</t>
  </si>
  <si>
    <t>человек</t>
  </si>
  <si>
    <t>Количество дней смены в месяц</t>
  </si>
  <si>
    <t>единиц</t>
  </si>
  <si>
    <t>Количество часов  смены лагеря в месяц</t>
  </si>
  <si>
    <t>часов</t>
  </si>
  <si>
    <t>Количество часов за один день смены лагеря</t>
  </si>
  <si>
    <t>Стоимость путевки на основания  Постановления № 1035 от 25.05.2018</t>
  </si>
  <si>
    <t>руб.</t>
  </si>
  <si>
    <t>Родительская плата за путевку  на основания  Постановления № 1035 от 25.05.2018</t>
  </si>
  <si>
    <t>ФОРМУЛЫ РАСЧЕТА</t>
  </si>
  <si>
    <t>Тариф на платную дополнительную образовательную услугу определяется по формуле:</t>
  </si>
  <si>
    <t>С+Р</t>
  </si>
  <si>
    <t>Т=</t>
  </si>
  <si>
    <t>П</t>
  </si>
  <si>
    <t>Т- тариф на платную дополнительную образовательную услугу</t>
  </si>
  <si>
    <t>С-затраты на оказание платной дополнительной образовательной услуги</t>
  </si>
  <si>
    <t>Р-прибыль от оказания платной дополнительной образовательной услуги</t>
  </si>
  <si>
    <t>П- число потребителей платной дополнительной образовательной услуги</t>
  </si>
  <si>
    <t>Расчет затрат на оказание платной дополнительной образовательной услуги определяется по формуле:</t>
  </si>
  <si>
    <t>С=</t>
  </si>
  <si>
    <t>Рпр+Ркосв</t>
  </si>
  <si>
    <t>С-затраты на оказание платной образовательной услуги</t>
  </si>
  <si>
    <t>Рпр-расчет прямых затрат</t>
  </si>
  <si>
    <t>Ркосв-расчет косвенных затрат</t>
  </si>
  <si>
    <t>Расчет  прямых затрат на оказание платной дополнительной образовательной услуги определяется по формуле:</t>
  </si>
  <si>
    <t>Рпр=</t>
  </si>
  <si>
    <t>ФОТ осн+Носн+М</t>
  </si>
  <si>
    <t>180100,80+54390,44+162500</t>
  </si>
  <si>
    <t>Рпр-прямые затраты</t>
  </si>
  <si>
    <t>ФОТ осн-оплата труда основного персонала</t>
  </si>
  <si>
    <t>Носн-начисления на оплату труда основного персонала</t>
  </si>
  <si>
    <t>М-материальные затраты</t>
  </si>
  <si>
    <t>ФОТ осн на оказание платной дополнительной образовательной услуги определяется по формуле:</t>
  </si>
  <si>
    <t>ФОТ осн=</t>
  </si>
  <si>
    <t>SUM(Т час*К час)</t>
  </si>
  <si>
    <t>Размер оплаты труда работника за 1 час работы</t>
  </si>
  <si>
    <t>Кол-во часов оказываемой услуги работником</t>
  </si>
  <si>
    <t>Кол-во сотрудников</t>
  </si>
  <si>
    <t>Сред.недельная ставка</t>
  </si>
  <si>
    <t>Коэфициент образования</t>
  </si>
  <si>
    <t xml:space="preserve">Категория </t>
  </si>
  <si>
    <t>Носн на оказание платной дополнительной образовательной услуги определяется по формуле:</t>
  </si>
  <si>
    <t>Носн=ФОТ осн*30,2%</t>
  </si>
  <si>
    <t>Материальные затраты (методические материалы и другие расходные материалы, а также размножение, брошюрование,ламинирование и т.д.)</t>
  </si>
  <si>
    <t>М=фактические затраты за предшествующий период</t>
  </si>
  <si>
    <t>Расчет  косвенных затрат на оказание платной дополнительной образовательной услуги определяется по формуле:</t>
  </si>
  <si>
    <t>Ркосв=</t>
  </si>
  <si>
    <t>ФОТ ув+Нув+Рх+Вз</t>
  </si>
  <si>
    <t>16750+5058,50+1250+11433,26</t>
  </si>
  <si>
    <t>Ркосв-косвенные затраты</t>
  </si>
  <si>
    <t>ФОТ ув-оплата труда административно-управленческого персонала</t>
  </si>
  <si>
    <t>Нув-начисления на оплату труда административно-управленческого  персонала</t>
  </si>
  <si>
    <t>Рх-общехозяйственные затраты</t>
  </si>
  <si>
    <t>Вз-коммунальные услуги</t>
  </si>
  <si>
    <t xml:space="preserve">ФОТ ув=не должно превышать30% ФОТ </t>
  </si>
  <si>
    <t>основного персонала</t>
  </si>
  <si>
    <t>Нув(30,2%)=</t>
  </si>
  <si>
    <t>Рх=не более 30% от суммы материальных затрат(М)</t>
  </si>
  <si>
    <t>Расчет  коммунальных услуг на оказание платной дополнительной образовательной услуги определяется по формуле:</t>
  </si>
  <si>
    <t>К*Sy*T</t>
  </si>
  <si>
    <t>Вз=</t>
  </si>
  <si>
    <t>S*365*Ч</t>
  </si>
  <si>
    <t>К-плановая общая сумма оплаты коммунальных услуг в расчете на год</t>
  </si>
  <si>
    <t>Sy-общая площадь помещений,используемых для оказания платной дополнительной услуги</t>
  </si>
  <si>
    <t>S-общая площадь помещений муниципального образовательного учреждения</t>
  </si>
  <si>
    <t>Т-время оказания платной дополнительной образовательной услуги(астрономические часы)</t>
  </si>
  <si>
    <t>Ч-количество часов работы учреждения за день</t>
  </si>
  <si>
    <t>Плановая Общая сумма коммун услуг в год</t>
  </si>
  <si>
    <t>Общая площадь помещений используемых для оказания платной услуги</t>
  </si>
  <si>
    <t>время оказания платной дополнительной услуги(астрономические часы)</t>
  </si>
  <si>
    <t>Общая площадь помещений учреждения</t>
  </si>
  <si>
    <t>количество часов работы учреждения за день</t>
  </si>
  <si>
    <t>Размер прибыли от оказания платной дополнительной образовательной услуги , налоги</t>
  </si>
  <si>
    <t>Размер прибыли 15% от суммы затрат на оказание платной услуги</t>
  </si>
  <si>
    <t>=</t>
  </si>
  <si>
    <t>Налог на прибыль</t>
  </si>
  <si>
    <t>Р =</t>
  </si>
  <si>
    <t>64722,45+3883,35</t>
  </si>
  <si>
    <t xml:space="preserve"> ТАРИФ НА  ДОПОЛНИТЕЛЬНУЮ УСЛУГУ за 1 смену : </t>
  </si>
  <si>
    <t xml:space="preserve">         Округление тарифа -1,78руб.</t>
  </si>
  <si>
    <t xml:space="preserve">Расчет  услуг за 1 день пребывания одного человека  в пришкольном  лагере </t>
  </si>
  <si>
    <t>Статья</t>
  </si>
  <si>
    <t>Содержание расходов</t>
  </si>
  <si>
    <t>Количество детей</t>
  </si>
  <si>
    <t>Сумма затрат в месяц</t>
  </si>
  <si>
    <t>Общая сумма средств (руб.)</t>
  </si>
  <si>
    <t>в т.ч за счет родительской платы ( 20% от стоимости путевки)</t>
  </si>
  <si>
    <t>7=6/3/4*5</t>
  </si>
  <si>
    <t>Заработная плата педагогического состава</t>
  </si>
  <si>
    <t>Заработная плата административно-управленческого и обслуж. персонала</t>
  </si>
  <si>
    <t>Начисления на заработную плату (30,2 %)</t>
  </si>
  <si>
    <t>Коммунальные услуги</t>
  </si>
  <si>
    <t>Расходы по содержанию имущества</t>
  </si>
  <si>
    <t>Прочие работы, услуги</t>
  </si>
  <si>
    <t>Увеличение стоимости основных средств</t>
  </si>
  <si>
    <t>Увеличение стоимости МЗ</t>
  </si>
  <si>
    <t xml:space="preserve">                         Плановая прибыль и налог на прибыль</t>
  </si>
  <si>
    <t>Итого стоимость 1 дня в пришкольном лагере</t>
  </si>
  <si>
    <t>Округление тарифа</t>
  </si>
  <si>
    <t>(наименование учреждения)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</si>
  <si>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9 545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</si>
  <si>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15 115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</si>
  <si>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10840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</si>
  <si>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4. Медикаменты </t>
    </r>
    <r>
      <rPr>
        <b/>
        <sz val="11"/>
        <color rgb="FFFF0000"/>
        <rFont val="Calibri"/>
        <family val="2"/>
        <charset val="204"/>
        <scheme val="minor"/>
      </rPr>
      <t xml:space="preserve">1500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</si>
  <si>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8000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</si>
  <si>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5000 </t>
    </r>
    <r>
      <rPr>
        <b/>
        <sz val="11"/>
        <rFont val="Calibri"/>
        <family val="2"/>
        <charset val="204"/>
        <scheme val="minor"/>
      </rPr>
      <t>руб.</t>
    </r>
  </si>
  <si>
    <r>
      <t>(187,61*120*</t>
    </r>
    <r>
      <rPr>
        <b/>
        <sz val="11"/>
        <color rgb="FFFF0000"/>
        <rFont val="Calibri"/>
        <family val="2"/>
        <charset val="204"/>
        <scheme val="minor"/>
      </rPr>
      <t>8</t>
    </r>
    <r>
      <rPr>
        <b/>
        <sz val="11"/>
        <rFont val="Calibri"/>
        <family val="2"/>
        <charset val="204"/>
        <scheme val="minor"/>
      </rPr>
      <t>)</t>
    </r>
  </si>
  <si>
    <t>Общехозяйственные расходы (содержание имущества)</t>
  </si>
  <si>
    <r>
      <rPr>
        <b/>
        <sz val="11"/>
        <color rgb="FFFF0000"/>
        <rFont val="Calibri"/>
        <family val="2"/>
        <charset val="204"/>
        <scheme val="minor"/>
      </rPr>
      <t>16750,00</t>
    </r>
    <r>
      <rPr>
        <b/>
        <sz val="11"/>
        <rFont val="Calibri"/>
        <family val="2"/>
        <charset val="204"/>
        <scheme val="minor"/>
      </rPr>
      <t>*30,2%=</t>
    </r>
  </si>
  <si>
    <r>
      <rPr>
        <b/>
        <sz val="11"/>
        <color rgb="FFFF0000"/>
        <rFont val="Calibri"/>
        <family val="2"/>
        <charset val="204"/>
        <scheme val="minor"/>
      </rPr>
      <t>4195,50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</si>
  <si>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u/>
        <sz val="11"/>
        <color rgb="FFFF0000"/>
        <rFont val="Calibri"/>
        <family val="2"/>
        <charset val="204"/>
        <scheme val="minor"/>
      </rPr>
      <t>3031759,53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385</t>
    </r>
    <r>
      <rPr>
        <b/>
        <u/>
        <sz val="11"/>
        <rFont val="Calibri"/>
        <family val="2"/>
        <charset val="204"/>
        <scheme val="minor"/>
      </rPr>
      <t>*120</t>
    </r>
  </si>
  <si>
    <r>
      <rPr>
        <b/>
        <sz val="11"/>
        <color rgb="FFFF0000"/>
        <rFont val="Calibri"/>
        <family val="2"/>
        <charset val="204"/>
        <scheme val="minor"/>
      </rPr>
      <t>431483</t>
    </r>
    <r>
      <rPr>
        <b/>
        <sz val="11"/>
        <rFont val="Calibri"/>
        <family val="2"/>
        <charset val="204"/>
        <scheme val="minor"/>
      </rPr>
      <t>*15</t>
    </r>
  </si>
  <si>
    <r>
      <t>Носн=</t>
    </r>
    <r>
      <rPr>
        <b/>
        <sz val="11"/>
        <color rgb="FFFF0000"/>
        <rFont val="Calibri"/>
        <family val="2"/>
        <charset val="204"/>
        <scheme val="minor"/>
      </rPr>
      <t>180100,8</t>
    </r>
    <r>
      <rPr>
        <b/>
        <sz val="11"/>
        <rFont val="Calibri"/>
        <family val="2"/>
        <charset val="204"/>
        <scheme val="minor"/>
      </rPr>
      <t>*30,2%</t>
    </r>
  </si>
  <si>
    <t>Шаги:</t>
  </si>
  <si>
    <t>оклад учителя</t>
  </si>
  <si>
    <t>396991,24+34491,76</t>
  </si>
  <si>
    <t>Дератизация, дезинсекция</t>
  </si>
  <si>
    <t>Вывоз ТКО  = 26 500 дог. год /12мес/30дней*план. кол-во дней</t>
  </si>
  <si>
    <t>ст.226 в/бюджет : на кол-во учащ. без льгот : 120 * 8</t>
  </si>
  <si>
    <r>
      <rPr>
        <b/>
        <sz val="11"/>
        <color rgb="FFFF0000"/>
        <rFont val="Calibri"/>
        <family val="2"/>
        <charset val="204"/>
        <scheme val="minor"/>
      </rPr>
      <t>64722,45</t>
    </r>
    <r>
      <rPr>
        <b/>
        <sz val="11"/>
        <rFont val="Calibri"/>
        <family val="2"/>
        <charset val="204"/>
        <scheme val="minor"/>
      </rPr>
      <t>*6</t>
    </r>
  </si>
  <si>
    <t>431483+68605,8</t>
  </si>
  <si>
    <t xml:space="preserve"> ФОТ= 11163/20 дней*15 дней *2 чел.</t>
  </si>
  <si>
    <r>
      <t xml:space="preserve">6. Услуги по организации питания и прочие расходы </t>
    </r>
    <r>
      <rPr>
        <b/>
        <sz val="11"/>
        <color rgb="FFFF0000"/>
        <rFont val="Calibri"/>
        <family val="2"/>
        <charset val="204"/>
        <scheme val="minor"/>
      </rPr>
      <t>112 500</t>
    </r>
    <r>
      <rPr>
        <b/>
        <sz val="11"/>
        <rFont val="Calibri"/>
        <family val="2"/>
        <charset val="204"/>
        <scheme val="minor"/>
      </rPr>
      <t>руб.</t>
    </r>
  </si>
  <si>
    <t>ПРИШКОЛЬНЫЙ ЛАГЕРЬ</t>
  </si>
  <si>
    <t xml:space="preserve"> Расчет платной услуги  на основании постановления Администрации Володарского Муниципального района Нижегородской области от 05.05.2014г. № 1057</t>
  </si>
  <si>
    <t>Количество дней  в месяц</t>
  </si>
  <si>
    <t>Количество часов  в месяц</t>
  </si>
  <si>
    <t xml:space="preserve">Количество часов за одино занятие </t>
  </si>
  <si>
    <t>Средняя з/п учителя на ставку</t>
  </si>
  <si>
    <t xml:space="preserve">Вывоз ТКО  </t>
  </si>
  <si>
    <t>Дератизация, дезинсекция и прочие расх.</t>
  </si>
  <si>
    <t>Стоимость за месяц (родительская плата)</t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</si>
  <si>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</si>
  <si>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0 </t>
    </r>
    <r>
      <rPr>
        <b/>
        <sz val="11"/>
        <rFont val="Calibri"/>
        <family val="2"/>
        <charset val="204"/>
        <scheme val="minor"/>
      </rPr>
      <t>руб.</t>
    </r>
  </si>
  <si>
    <r>
      <rPr>
        <b/>
        <sz val="11"/>
        <color rgb="FFFF0000"/>
        <rFont val="Calibri"/>
        <family val="2"/>
        <charset val="204"/>
        <scheme val="minor"/>
      </rPr>
      <t>11644,30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</si>
  <si>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>*30,2%=</t>
    </r>
  </si>
  <si>
    <t>МАОУ СШ № 8</t>
  </si>
  <si>
    <t xml:space="preserve"> ТАРИФ НА  ДОПОЛНИТЕЛЬНУЮ УСЛУГУ за 1 месяц : </t>
  </si>
  <si>
    <t xml:space="preserve">Расчет  услуг за 1 день пребывания одного человека  кружок "Веселый английский" </t>
  </si>
  <si>
    <t>6. Услуги по организации питания и прочие расходы 0 руб.</t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</si>
  <si>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_1550__</t>
    </r>
    <r>
      <rPr>
        <b/>
        <sz val="11"/>
        <rFont val="Calibri"/>
        <family val="2"/>
        <charset val="204"/>
        <scheme val="minor"/>
      </rPr>
      <t>руб.</t>
    </r>
  </si>
  <si>
    <t xml:space="preserve">         Округление тарифа </t>
  </si>
  <si>
    <t>кружок "Веселый английский" на 2023-2024 уч.год</t>
  </si>
  <si>
    <t>4. Копьютерное оборудование__1440__руб.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</si>
  <si>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_2100___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</si>
  <si>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_3850__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</si>
  <si>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rPr>
        <b/>
        <u/>
        <sz val="11"/>
        <color rgb="FFFF0000"/>
        <rFont val="Calibri"/>
        <family val="2"/>
        <charset val="204"/>
        <scheme val="minor"/>
      </rPr>
      <t>5208293,51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278,56</t>
    </r>
    <r>
      <rPr>
        <b/>
        <u/>
        <sz val="11"/>
        <rFont val="Calibri"/>
        <family val="2"/>
        <charset val="204"/>
        <scheme val="minor"/>
      </rPr>
      <t>*8</t>
    </r>
  </si>
  <si>
    <r>
      <rPr>
        <b/>
        <sz val="11"/>
        <color rgb="FFFF0000"/>
        <rFont val="Calibri"/>
        <family val="2"/>
        <charset val="204"/>
        <scheme val="minor"/>
      </rPr>
      <t>3623,81</t>
    </r>
    <r>
      <rPr>
        <b/>
        <sz val="11"/>
        <rFont val="Calibri"/>
        <family val="2"/>
        <charset val="204"/>
        <scheme val="minor"/>
      </rPr>
      <t>*6</t>
    </r>
  </si>
  <si>
    <t>3623,81+217,43</t>
  </si>
  <si>
    <t>11200,00+3382,40+8940,00</t>
  </si>
  <si>
    <t>24158,76+3841,24</t>
  </si>
  <si>
    <t>23522,40+636,36</t>
  </si>
  <si>
    <t>0+0+295,00+341,36</t>
  </si>
  <si>
    <r>
      <rPr>
        <b/>
        <sz val="11"/>
        <color rgb="FFFF0000"/>
        <rFont val="Calibri"/>
        <family val="2"/>
        <charset val="204"/>
        <scheme val="minor"/>
      </rPr>
      <t>24158,76</t>
    </r>
    <r>
      <rPr>
        <b/>
        <sz val="11"/>
        <rFont val="Calibri"/>
        <family val="2"/>
        <charset val="204"/>
        <scheme val="minor"/>
      </rPr>
      <t>*15</t>
    </r>
  </si>
  <si>
    <r>
      <t>(466,67*</t>
    </r>
    <r>
      <rPr>
        <b/>
        <sz val="11"/>
        <color rgb="FFFF0000"/>
        <rFont val="Calibri"/>
        <family val="2"/>
        <charset val="204"/>
        <scheme val="minor"/>
      </rPr>
      <t>8*3</t>
    </r>
    <r>
      <rPr>
        <b/>
        <sz val="11"/>
        <rFont val="Calibri"/>
        <family val="2"/>
        <charset val="204"/>
        <scheme val="minor"/>
      </rPr>
      <t>)</t>
    </r>
  </si>
  <si>
    <t>Носн=11200,00*30,2%</t>
  </si>
  <si>
    <t>Итого стоимость 1 часа занятий кружка "Веселый английский"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</si>
</sst>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wrapText="1"/>
    </xf>
    <xf numFmtId="0" fontId="8" fillId="0" borderId="2" xfId="1" applyFont="1" applyBorder="1"/>
    <xf numFmtId="0" fontId="2" fillId="0" borderId="3" xfId="1" applyFont="1" applyBorder="1"/>
    <xf numFmtId="0" fontId="2" fillId="0" borderId="2" xfId="1" applyFont="1" applyBorder="1"/>
    <xf numFmtId="0" fontId="2" fillId="0" borderId="4" xfId="1" applyFont="1" applyBorder="1"/>
    <xf numFmtId="0" fontId="8" fillId="0" borderId="4" xfId="1" applyFont="1" applyBorder="1"/>
    <xf numFmtId="0" fontId="8" fillId="0" borderId="5" xfId="1" applyFont="1" applyBorder="1"/>
    <xf numFmtId="0" fontId="2" fillId="0" borderId="6" xfId="1" applyFont="1" applyBorder="1"/>
    <xf numFmtId="0" fontId="2" fillId="0" borderId="5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8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9" xfId="1" applyFont="1" applyBorder="1"/>
    <xf numFmtId="0" fontId="8" fillId="0" borderId="10" xfId="1" applyFont="1" applyBorder="1"/>
    <xf numFmtId="0" fontId="8" fillId="0" borderId="12" xfId="1" applyFont="1" applyBorder="1"/>
    <xf numFmtId="0" fontId="2" fillId="0" borderId="1" xfId="1" applyFont="1" applyBorder="1"/>
    <xf numFmtId="0" fontId="8" fillId="0" borderId="9" xfId="1" applyFont="1" applyBorder="1"/>
    <xf numFmtId="0" fontId="2" fillId="0" borderId="7" xfId="1" applyFont="1" applyBorder="1" applyAlignment="1">
      <alignment horizontal="center"/>
    </xf>
    <xf numFmtId="0" fontId="8" fillId="0" borderId="8" xfId="1" applyFont="1" applyBorder="1" applyAlignment="1"/>
    <xf numFmtId="0" fontId="8" fillId="0" borderId="0" xfId="1" applyFont="1" applyBorder="1" applyAlignment="1"/>
    <xf numFmtId="0" fontId="8" fillId="0" borderId="9" xfId="1" applyFont="1" applyBorder="1" applyAlignment="1"/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2" fontId="8" fillId="0" borderId="9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0" xfId="1" applyFont="1" applyBorder="1" applyAlignment="1">
      <alignment horizontal="right"/>
    </xf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wrapText="1" shrinkToFit="1"/>
    </xf>
    <xf numFmtId="0" fontId="2" fillId="0" borderId="19" xfId="1" applyFont="1" applyBorder="1"/>
    <xf numFmtId="2" fontId="11" fillId="0" borderId="19" xfId="1" applyNumberFormat="1" applyFont="1" applyBorder="1"/>
    <xf numFmtId="0" fontId="11" fillId="0" borderId="19" xfId="1" applyFont="1" applyBorder="1"/>
    <xf numFmtId="2" fontId="8" fillId="0" borderId="15" xfId="1" applyNumberFormat="1" applyFont="1" applyBorder="1"/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2" fontId="8" fillId="0" borderId="9" xfId="1" applyNumberFormat="1" applyFont="1" applyBorder="1" applyAlignment="1">
      <alignment wrapText="1"/>
    </xf>
    <xf numFmtId="0" fontId="2" fillId="0" borderId="0" xfId="1" applyFont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2" fillId="0" borderId="0" xfId="1" applyFont="1" applyBorder="1" applyAlignment="1"/>
    <xf numFmtId="0" fontId="2" fillId="0" borderId="9" xfId="1" applyFont="1" applyBorder="1" applyAlignment="1"/>
    <xf numFmtId="1" fontId="2" fillId="0" borderId="0" xfId="1" applyNumberFormat="1" applyFont="1"/>
    <xf numFmtId="0" fontId="2" fillId="0" borderId="1" xfId="1" applyFont="1" applyBorder="1" applyAlignment="1"/>
    <xf numFmtId="0" fontId="2" fillId="0" borderId="20" xfId="1" applyFont="1" applyBorder="1" applyAlignment="1"/>
    <xf numFmtId="2" fontId="8" fillId="0" borderId="20" xfId="1" applyNumberFormat="1" applyFont="1" applyBorder="1"/>
    <xf numFmtId="0" fontId="8" fillId="0" borderId="3" xfId="1" applyFont="1" applyBorder="1"/>
    <xf numFmtId="0" fontId="2" fillId="0" borderId="21" xfId="1" applyFont="1" applyBorder="1"/>
    <xf numFmtId="0" fontId="2" fillId="0" borderId="8" xfId="1" applyFont="1" applyBorder="1" applyAlignment="1">
      <alignment horizontal="right"/>
    </xf>
    <xf numFmtId="2" fontId="8" fillId="0" borderId="22" xfId="1" applyNumberFormat="1" applyFont="1" applyBorder="1"/>
    <xf numFmtId="0" fontId="8" fillId="0" borderId="22" xfId="1" applyFont="1" applyBorder="1"/>
    <xf numFmtId="0" fontId="2" fillId="0" borderId="22" xfId="1" applyFont="1" applyBorder="1"/>
    <xf numFmtId="0" fontId="8" fillId="0" borderId="23" xfId="1" applyFont="1" applyBorder="1"/>
    <xf numFmtId="2" fontId="8" fillId="0" borderId="24" xfId="1" applyNumberFormat="1" applyFont="1" applyBorder="1"/>
    <xf numFmtId="0" fontId="8" fillId="0" borderId="0" xfId="1" applyFont="1"/>
    <xf numFmtId="0" fontId="8" fillId="0" borderId="25" xfId="1" applyFont="1" applyBorder="1"/>
    <xf numFmtId="2" fontId="8" fillId="0" borderId="26" xfId="1" applyNumberFormat="1" applyFont="1" applyBorder="1"/>
    <xf numFmtId="0" fontId="8" fillId="0" borderId="27" xfId="1" applyFont="1" applyBorder="1"/>
    <xf numFmtId="0" fontId="9" fillId="0" borderId="9" xfId="1" applyFont="1" applyBorder="1"/>
    <xf numFmtId="0" fontId="10" fillId="0" borderId="0" xfId="1" applyFont="1" applyBorder="1"/>
    <xf numFmtId="0" fontId="2" fillId="0" borderId="29" xfId="1" applyFont="1" applyBorder="1" applyAlignment="1">
      <alignment wrapText="1"/>
    </xf>
    <xf numFmtId="0" fontId="2" fillId="0" borderId="30" xfId="1" applyFont="1" applyBorder="1" applyAlignment="1">
      <alignment wrapText="1"/>
    </xf>
    <xf numFmtId="4" fontId="11" fillId="0" borderId="32" xfId="1" applyNumberFormat="1" applyFont="1" applyBorder="1"/>
    <xf numFmtId="4" fontId="11" fillId="0" borderId="33" xfId="1" applyNumberFormat="1" applyFont="1" applyBorder="1"/>
    <xf numFmtId="0" fontId="2" fillId="0" borderId="12" xfId="1" applyFont="1" applyBorder="1"/>
    <xf numFmtId="0" fontId="2" fillId="0" borderId="20" xfId="1" applyFont="1" applyBorder="1"/>
    <xf numFmtId="0" fontId="2" fillId="0" borderId="11" xfId="1" applyFont="1" applyBorder="1"/>
    <xf numFmtId="0" fontId="2" fillId="0" borderId="8" xfId="1" applyFont="1" applyBorder="1" applyAlignment="1"/>
    <xf numFmtId="0" fontId="8" fillId="0" borderId="8" xfId="1" applyFont="1" applyBorder="1" applyAlignment="1">
      <alignment horizontal="right"/>
    </xf>
    <xf numFmtId="0" fontId="4" fillId="0" borderId="2" xfId="1" applyFont="1" applyBorder="1"/>
    <xf numFmtId="0" fontId="12" fillId="0" borderId="3" xfId="1" applyFont="1" applyBorder="1"/>
    <xf numFmtId="2" fontId="13" fillId="0" borderId="21" xfId="1" applyNumberFormat="1" applyFont="1" applyBorder="1"/>
    <xf numFmtId="0" fontId="12" fillId="0" borderId="12" xfId="1" applyFont="1" applyBorder="1"/>
    <xf numFmtId="2" fontId="13" fillId="0" borderId="11" xfId="1" applyNumberFormat="1" applyFont="1" applyBorder="1"/>
    <xf numFmtId="0" fontId="14" fillId="0" borderId="0" xfId="1" applyFont="1"/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21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15" fillId="0" borderId="12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/>
    </xf>
    <xf numFmtId="0" fontId="15" fillId="0" borderId="6" xfId="1" applyFont="1" applyBorder="1" applyAlignment="1">
      <alignment horizontal="center" vertical="top"/>
    </xf>
    <xf numFmtId="0" fontId="2" fillId="0" borderId="6" xfId="1" applyFont="1" applyBorder="1" applyAlignment="1"/>
    <xf numFmtId="0" fontId="2" fillId="0" borderId="7" xfId="1" applyFont="1" applyBorder="1" applyAlignment="1"/>
    <xf numFmtId="0" fontId="2" fillId="0" borderId="10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15" fillId="0" borderId="12" xfId="1" applyNumberFormat="1" applyFont="1" applyBorder="1" applyAlignment="1">
      <alignment horizontal="center" wrapText="1"/>
    </xf>
    <xf numFmtId="0" fontId="15" fillId="0" borderId="5" xfId="1" applyFont="1" applyBorder="1" applyAlignment="1">
      <alignment vertical="top" wrapText="1"/>
    </xf>
    <xf numFmtId="0" fontId="15" fillId="0" borderId="6" xfId="1" applyNumberFormat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 wrapText="1"/>
    </xf>
    <xf numFmtId="0" fontId="16" fillId="0" borderId="5" xfId="1" applyFont="1" applyBorder="1" applyAlignment="1">
      <alignment vertical="top"/>
    </xf>
    <xf numFmtId="1" fontId="15" fillId="0" borderId="6" xfId="1" applyNumberFormat="1" applyFont="1" applyBorder="1" applyAlignment="1">
      <alignment horizontal="center" vertical="top" wrapText="1"/>
    </xf>
    <xf numFmtId="2" fontId="13" fillId="0" borderId="6" xfId="1" applyNumberFormat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 vertical="top"/>
    </xf>
    <xf numFmtId="2" fontId="13" fillId="0" borderId="34" xfId="1" applyNumberFormat="1" applyFont="1" applyBorder="1" applyAlignment="1">
      <alignment horizontal="center"/>
    </xf>
    <xf numFmtId="0" fontId="4" fillId="0" borderId="0" xfId="1" applyFont="1"/>
    <xf numFmtId="0" fontId="13" fillId="0" borderId="0" xfId="1" applyFont="1"/>
    <xf numFmtId="0" fontId="18" fillId="0" borderId="0" xfId="2" applyFont="1" applyFill="1" applyBorder="1" applyAlignment="1">
      <alignment horizontal="left" vertical="top"/>
    </xf>
    <xf numFmtId="0" fontId="12" fillId="0" borderId="0" xfId="1" applyFont="1"/>
    <xf numFmtId="0" fontId="19" fillId="0" borderId="0" xfId="1" applyFont="1" applyAlignment="1">
      <alignment horizontal="center"/>
    </xf>
    <xf numFmtId="0" fontId="20" fillId="0" borderId="11" xfId="1" applyFont="1" applyBorder="1"/>
    <xf numFmtId="0" fontId="20" fillId="0" borderId="9" xfId="1" applyFont="1" applyBorder="1"/>
    <xf numFmtId="0" fontId="20" fillId="0" borderId="4" xfId="1" applyFont="1" applyBorder="1"/>
    <xf numFmtId="0" fontId="22" fillId="0" borderId="19" xfId="1" applyFont="1" applyBorder="1"/>
    <xf numFmtId="2" fontId="20" fillId="0" borderId="9" xfId="1" applyNumberFormat="1" applyFont="1" applyBorder="1" applyAlignment="1">
      <alignment wrapText="1"/>
    </xf>
    <xf numFmtId="2" fontId="20" fillId="0" borderId="22" xfId="1" applyNumberFormat="1" applyFont="1" applyBorder="1"/>
    <xf numFmtId="2" fontId="20" fillId="0" borderId="28" xfId="1" applyNumberFormat="1" applyFont="1" applyBorder="1"/>
    <xf numFmtId="4" fontId="21" fillId="0" borderId="31" xfId="1" applyNumberFormat="1" applyFont="1" applyBorder="1"/>
    <xf numFmtId="4" fontId="21" fillId="0" borderId="32" xfId="1" applyNumberFormat="1" applyFont="1" applyBorder="1"/>
    <xf numFmtId="0" fontId="20" fillId="0" borderId="0" xfId="1" applyFont="1" applyBorder="1"/>
    <xf numFmtId="2" fontId="19" fillId="0" borderId="10" xfId="1" applyNumberFormat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wrapText="1"/>
    </xf>
    <xf numFmtId="2" fontId="8" fillId="0" borderId="21" xfId="1" applyNumberFormat="1" applyFont="1" applyBorder="1" applyAlignment="1">
      <alignment wrapText="1"/>
    </xf>
    <xf numFmtId="0" fontId="8" fillId="0" borderId="21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 wrapText="1"/>
    </xf>
    <xf numFmtId="0" fontId="3" fillId="0" borderId="14" xfId="1" applyFont="1" applyBorder="1" applyAlignment="1">
      <alignment horizontal="center"/>
    </xf>
    <xf numFmtId="0" fontId="25" fillId="0" borderId="1" xfId="1" applyFont="1" applyBorder="1" applyAlignment="1">
      <alignment horizontal="right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0" xfId="1" applyFont="1" applyBorder="1" applyAlignment="1">
      <alignment horizontal="center" wrapText="1"/>
    </xf>
    <xf numFmtId="0" fontId="2" fillId="0" borderId="8" xfId="1" applyFont="1" applyBorder="1" applyAlignment="1"/>
    <xf numFmtId="0" fontId="2" fillId="0" borderId="1" xfId="1" applyFont="1" applyBorder="1" applyAlignment="1">
      <alignment horizontal="left"/>
    </xf>
    <xf numFmtId="0" fontId="12" fillId="0" borderId="12" xfId="1" applyFont="1" applyBorder="1" applyAlignment="1">
      <alignment horizontal="center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4" fillId="0" borderId="0" xfId="1" applyFont="1" applyAlignment="1">
      <alignment horizontal="center" wrapText="1"/>
    </xf>
    <xf numFmtId="0" fontId="2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26" fillId="2" borderId="1" xfId="1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8" xfId="1" applyFont="1" applyBorder="1" applyAlignment="1"/>
    <xf numFmtId="0" fontId="0" fillId="0" borderId="0" xfId="0" applyAlignment="1"/>
    <xf numFmtId="0" fontId="8" fillId="0" borderId="9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topLeftCell="A96" zoomScaleSheetLayoutView="100" workbookViewId="0">
      <selection activeCell="C108" sqref="C108"/>
    </sheetView>
  </sheetViews>
  <sheetFormatPr defaultRowHeight="15"/>
  <cols>
    <col min="1" max="1" width="28.7109375" style="1" customWidth="1"/>
    <col min="2" max="2" width="24.5703125" style="1" customWidth="1"/>
    <col min="3" max="3" width="41.85546875" style="1" customWidth="1"/>
    <col min="4" max="4" width="11.42578125" style="1" customWidth="1"/>
    <col min="5" max="5" width="12.5703125" style="1" customWidth="1"/>
    <col min="6" max="6" width="10.42578125" style="1" customWidth="1"/>
    <col min="7" max="8" width="9.140625" style="1"/>
    <col min="9" max="9" width="9.42578125" style="1" customWidth="1"/>
    <col min="10" max="10" width="11.5703125" style="1" customWidth="1"/>
    <col min="11" max="11" width="0.42578125" style="74" customWidth="1"/>
    <col min="12" max="16384" width="9.140625" style="1"/>
  </cols>
  <sheetData>
    <row r="1" spans="1:12" ht="24.75" customHeight="1">
      <c r="C1" s="142" t="s">
        <v>138</v>
      </c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52" t="s">
        <v>126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2" ht="27.75" customHeight="1" thickBot="1">
      <c r="A6" s="157" t="s">
        <v>144</v>
      </c>
      <c r="B6" s="158"/>
      <c r="C6" s="159"/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10</v>
      </c>
      <c r="L7" s="140">
        <v>1</v>
      </c>
    </row>
    <row r="8" spans="1:12" ht="18" customHeight="1" thickBot="1">
      <c r="A8" s="6" t="s">
        <v>127</v>
      </c>
      <c r="B8" s="7"/>
      <c r="C8" s="7"/>
      <c r="D8" s="7"/>
      <c r="E8" s="7"/>
      <c r="F8" s="8" t="s">
        <v>4</v>
      </c>
      <c r="G8" s="7"/>
      <c r="H8" s="7"/>
      <c r="I8" s="9"/>
      <c r="J8" s="10">
        <v>8</v>
      </c>
      <c r="L8" s="140">
        <v>2</v>
      </c>
    </row>
    <row r="9" spans="1:12" ht="18" customHeight="1" thickBot="1">
      <c r="A9" s="11" t="s">
        <v>128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8</v>
      </c>
      <c r="L9" s="140"/>
    </row>
    <row r="10" spans="1:12" ht="18" customHeight="1" thickBot="1">
      <c r="A10" s="16" t="s">
        <v>129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1</v>
      </c>
      <c r="L10" s="140"/>
    </row>
    <row r="11" spans="1:12" ht="17.25" customHeight="1" thickBot="1">
      <c r="A11" s="11" t="s">
        <v>133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2800</v>
      </c>
      <c r="L11" s="140">
        <v>3</v>
      </c>
    </row>
    <row r="12" spans="1:12" ht="18" hidden="1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53" t="s">
        <v>152</v>
      </c>
      <c r="H16" s="153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4">
        <f>J7</f>
        <v>10</v>
      </c>
      <c r="H17" s="154"/>
      <c r="I17" s="23"/>
      <c r="J17" s="32">
        <f>(J24+J85)/J7</f>
        <v>2800.0002840000002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153</v>
      </c>
      <c r="H24" s="28"/>
      <c r="I24" s="23"/>
      <c r="J24" s="32">
        <f>J32+J56</f>
        <v>24158.760000000002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151</v>
      </c>
      <c r="H32" s="28"/>
      <c r="I32" s="19"/>
      <c r="J32" s="32">
        <f>J38+J46+J54</f>
        <v>23522.400000000001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156</v>
      </c>
      <c r="H38" s="28"/>
      <c r="I38" s="23"/>
      <c r="J38" s="32">
        <f>(A41*B41)*E41</f>
        <v>11200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(A43)/72</f>
        <v>466.66666666666669</v>
      </c>
      <c r="B41" s="50">
        <v>8</v>
      </c>
      <c r="C41" s="48"/>
      <c r="D41" s="48"/>
      <c r="E41" s="126">
        <v>3</v>
      </c>
      <c r="F41" s="17"/>
      <c r="G41" s="17"/>
      <c r="H41" s="17"/>
      <c r="I41" s="19"/>
      <c r="J41" s="19"/>
      <c r="L41" s="140"/>
    </row>
    <row r="42" spans="1:12" ht="21">
      <c r="A42" s="48" t="s">
        <v>130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33600</v>
      </c>
      <c r="B43" s="50">
        <v>18</v>
      </c>
      <c r="C43" s="50">
        <v>1.1000000000000001</v>
      </c>
      <c r="D43" s="50">
        <v>1.3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157</v>
      </c>
      <c r="G46" s="34"/>
      <c r="H46" s="34"/>
      <c r="I46" s="35"/>
      <c r="J46" s="51">
        <f>J38*30.2%</f>
        <v>3382.4</v>
      </c>
      <c r="L46" s="140">
        <v>5</v>
      </c>
    </row>
    <row r="47" spans="1:12" s="56" customFormat="1" ht="28.5" customHeight="1">
      <c r="A47" s="155" t="s">
        <v>45</v>
      </c>
      <c r="B47" s="156"/>
      <c r="C47" s="156"/>
      <c r="D47" s="156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0" t="s">
        <v>146</v>
      </c>
      <c r="B48" s="151"/>
      <c r="C48" s="151"/>
      <c r="D48" s="146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0" t="s">
        <v>147</v>
      </c>
      <c r="B49" s="151"/>
      <c r="C49" s="151"/>
      <c r="D49" s="146"/>
      <c r="E49" s="52"/>
      <c r="F49" s="53"/>
      <c r="G49" s="54"/>
      <c r="H49" s="54"/>
      <c r="I49" s="52">
        <v>226</v>
      </c>
      <c r="J49" s="127">
        <v>0</v>
      </c>
      <c r="K49" s="135"/>
      <c r="L49" s="141"/>
    </row>
    <row r="50" spans="1:13" s="56" customFormat="1" ht="21">
      <c r="A50" s="150" t="s">
        <v>142</v>
      </c>
      <c r="B50" s="151"/>
      <c r="C50" s="151"/>
      <c r="D50" s="146"/>
      <c r="E50" s="52"/>
      <c r="F50" s="53"/>
      <c r="G50" s="54"/>
      <c r="H50" s="54"/>
      <c r="I50" s="52">
        <v>310</v>
      </c>
      <c r="J50" s="127">
        <v>1440</v>
      </c>
      <c r="K50" s="135"/>
      <c r="L50" s="141">
        <v>6</v>
      </c>
    </row>
    <row r="51" spans="1:13" s="56" customFormat="1" ht="21">
      <c r="A51" s="150" t="s">
        <v>145</v>
      </c>
      <c r="B51" s="151"/>
      <c r="C51" s="151"/>
      <c r="D51" s="146"/>
      <c r="E51" s="52"/>
      <c r="F51" s="53"/>
      <c r="G51" s="54"/>
      <c r="H51" s="54"/>
      <c r="I51" s="52">
        <v>340</v>
      </c>
      <c r="J51" s="127">
        <v>7500</v>
      </c>
      <c r="K51" s="135"/>
      <c r="L51" s="141">
        <v>6</v>
      </c>
    </row>
    <row r="52" spans="1:13" s="56" customFormat="1" ht="15" customHeight="1">
      <c r="A52" s="144" t="s">
        <v>134</v>
      </c>
      <c r="B52" s="145"/>
      <c r="C52" s="145"/>
      <c r="D52" s="146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0" t="s">
        <v>141</v>
      </c>
      <c r="B53" s="151"/>
      <c r="C53" s="151"/>
      <c r="D53" s="60"/>
      <c r="E53" s="61"/>
      <c r="F53" s="155" t="s">
        <v>46</v>
      </c>
      <c r="G53" s="156"/>
      <c r="H53" s="156"/>
      <c r="I53" s="164"/>
      <c r="J53" s="32"/>
      <c r="L53" s="140"/>
      <c r="M53" s="62"/>
    </row>
    <row r="54" spans="1:13" ht="15" customHeight="1" thickBot="1">
      <c r="A54" s="150" t="s">
        <v>135</v>
      </c>
      <c r="B54" s="151"/>
      <c r="C54" s="151"/>
      <c r="D54" s="63"/>
      <c r="E54" s="64"/>
      <c r="F54" s="165"/>
      <c r="G54" s="166"/>
      <c r="H54" s="166"/>
      <c r="I54" s="167"/>
      <c r="J54" s="65">
        <f>J50+J51+J49</f>
        <v>8940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154</v>
      </c>
      <c r="H56" s="28"/>
      <c r="I56" s="23"/>
      <c r="J56" s="69">
        <f>J63+J65+J68+J71</f>
        <v>636.36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/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137</v>
      </c>
      <c r="H65" s="17"/>
      <c r="I65" s="19"/>
      <c r="J65" s="69">
        <f>J63*30.2%</f>
        <v>0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8" t="s">
        <v>59</v>
      </c>
      <c r="G66" s="169"/>
      <c r="H66" s="169"/>
      <c r="I66" s="170"/>
      <c r="J66" s="73"/>
      <c r="L66" s="140"/>
    </row>
    <row r="67" spans="1:12" s="74" customFormat="1" ht="21">
      <c r="A67" s="75" t="s">
        <v>131</v>
      </c>
      <c r="B67" s="28"/>
      <c r="C67" s="28"/>
      <c r="D67" s="28"/>
      <c r="E67" s="23"/>
      <c r="F67" s="155"/>
      <c r="G67" s="156"/>
      <c r="H67" s="156"/>
      <c r="I67" s="164"/>
      <c r="J67" s="76"/>
      <c r="L67" s="140"/>
    </row>
    <row r="68" spans="1:12" s="74" customFormat="1" ht="21">
      <c r="A68" s="77" t="s">
        <v>132</v>
      </c>
      <c r="B68" s="41"/>
      <c r="C68" s="41"/>
      <c r="D68" s="41"/>
      <c r="E68" s="42"/>
      <c r="F68" s="171"/>
      <c r="G68" s="172"/>
      <c r="H68" s="172"/>
      <c r="I68" s="173"/>
      <c r="J68" s="129">
        <v>295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148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136</v>
      </c>
      <c r="H71" s="28"/>
      <c r="I71" s="23"/>
      <c r="J71" s="69">
        <v>341.36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v>5208293.51</v>
      </c>
      <c r="B79" s="131">
        <v>278.56</v>
      </c>
      <c r="C79" s="82">
        <v>8</v>
      </c>
      <c r="D79" s="131">
        <v>11644.3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60" t="s">
        <v>74</v>
      </c>
      <c r="B80" s="154"/>
      <c r="C80" s="154"/>
      <c r="D80" s="154"/>
      <c r="E80" s="161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155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147"/>
      <c r="G82" s="28">
        <v>100</v>
      </c>
      <c r="H82" s="17"/>
      <c r="I82" s="23"/>
      <c r="J82" s="69">
        <f>(J24*J6)/100</f>
        <v>3623.8140000000003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149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217.42884000000001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150</v>
      </c>
      <c r="H85" s="17"/>
      <c r="I85" s="23"/>
      <c r="J85" s="69">
        <f>J82+J84</f>
        <v>3841.2428400000003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139</v>
      </c>
      <c r="B87" s="90"/>
      <c r="C87" s="90"/>
      <c r="D87" s="7"/>
      <c r="E87" s="9"/>
      <c r="F87" s="8"/>
      <c r="G87" s="7"/>
      <c r="H87" s="7"/>
      <c r="I87" s="9"/>
      <c r="J87" s="91">
        <f>J17</f>
        <v>2800.0002840000002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149" t="s">
        <v>143</v>
      </c>
      <c r="B89" s="148">
        <v>0</v>
      </c>
      <c r="C89" s="22"/>
      <c r="D89" s="22"/>
      <c r="E89" s="85"/>
      <c r="F89" s="84"/>
      <c r="G89" s="22"/>
      <c r="H89" s="22"/>
      <c r="I89" s="85"/>
      <c r="J89" s="93">
        <f>J87+B89</f>
        <v>2800.0002840000002</v>
      </c>
      <c r="L89" s="140"/>
    </row>
    <row r="90" spans="1:12" ht="21.75" thickBot="1">
      <c r="A90" s="94" t="s">
        <v>140</v>
      </c>
      <c r="L90" s="140"/>
    </row>
    <row r="91" spans="1:12" ht="147" customHeight="1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в месяц</v>
      </c>
      <c r="H91" s="98" t="str">
        <f>A10</f>
        <v xml:space="preserve">Количество часов за одино занятие 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10</v>
      </c>
      <c r="G93" s="105">
        <f>J9</f>
        <v>8</v>
      </c>
      <c r="H93" s="105">
        <f>J10</f>
        <v>1</v>
      </c>
      <c r="I93" s="106">
        <f>J38</f>
        <v>11200</v>
      </c>
      <c r="J93" s="107">
        <f>I93/F93/G93*H93</f>
        <v>140</v>
      </c>
      <c r="K93" s="138">
        <v>0</v>
      </c>
      <c r="L93" s="1">
        <f>(I93+I94+I95)/I102*100</f>
        <v>52.079994717600528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10</v>
      </c>
      <c r="G94" s="105">
        <f>J9</f>
        <v>8</v>
      </c>
      <c r="H94" s="105">
        <f>J10</f>
        <v>1</v>
      </c>
      <c r="I94" s="106">
        <f>J63</f>
        <v>0</v>
      </c>
      <c r="J94" s="107">
        <f>I94/F94/G94*H94</f>
        <v>0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10</v>
      </c>
      <c r="G95" s="105">
        <f>J9</f>
        <v>8</v>
      </c>
      <c r="H95" s="105">
        <f>J10</f>
        <v>1</v>
      </c>
      <c r="I95" s="106">
        <f>J46+J65</f>
        <v>3382.4</v>
      </c>
      <c r="J95" s="107">
        <f t="shared" ref="J95:J101" si="0">I95/F95/G95*H95</f>
        <v>42.28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10</v>
      </c>
      <c r="G96" s="105">
        <f>J9</f>
        <v>8</v>
      </c>
      <c r="H96" s="105">
        <f>J10</f>
        <v>1</v>
      </c>
      <c r="I96" s="106">
        <f>J71</f>
        <v>341.36</v>
      </c>
      <c r="J96" s="107">
        <f t="shared" si="0"/>
        <v>4.2670000000000003</v>
      </c>
      <c r="K96" s="138">
        <v>0</v>
      </c>
      <c r="L96" s="1">
        <f>(I96+I97+I98)/I102*100</f>
        <v>2.272714055196146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10</v>
      </c>
      <c r="G97" s="105">
        <f>J9</f>
        <v>8</v>
      </c>
      <c r="H97" s="105">
        <f>J10</f>
        <v>1</v>
      </c>
      <c r="I97" s="106">
        <f>J68</f>
        <v>295</v>
      </c>
      <c r="J97" s="107">
        <f t="shared" si="0"/>
        <v>3.6875</v>
      </c>
      <c r="K97" s="138">
        <v>0</v>
      </c>
      <c r="L97" s="1">
        <f>(I97+I98+I99)/I102*100</f>
        <v>6.1964279429337372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10</v>
      </c>
      <c r="G98" s="105">
        <f>J9</f>
        <v>8</v>
      </c>
      <c r="H98" s="105">
        <f>J10</f>
        <v>1</v>
      </c>
      <c r="I98" s="106">
        <f>J49</f>
        <v>0</v>
      </c>
      <c r="J98" s="107">
        <f t="shared" si="0"/>
        <v>0</v>
      </c>
      <c r="K98" s="133">
        <f>43000/40/G98*H98</f>
        <v>134.375</v>
      </c>
      <c r="L98" s="162" t="s">
        <v>120</v>
      </c>
      <c r="M98" s="163"/>
      <c r="N98" s="163"/>
      <c r="O98" s="163"/>
      <c r="P98" s="163"/>
      <c r="Q98" s="163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10</v>
      </c>
      <c r="G99" s="105">
        <f>J9</f>
        <v>8</v>
      </c>
      <c r="H99" s="105">
        <f>J10</f>
        <v>1</v>
      </c>
      <c r="I99" s="106">
        <f>J50</f>
        <v>1440</v>
      </c>
      <c r="J99" s="107">
        <f t="shared" si="0"/>
        <v>18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10</v>
      </c>
      <c r="G100" s="105">
        <f>J9</f>
        <v>8</v>
      </c>
      <c r="H100" s="105">
        <f>J10</f>
        <v>1</v>
      </c>
      <c r="I100" s="106">
        <f>J51</f>
        <v>7500</v>
      </c>
      <c r="J100" s="107">
        <f t="shared" si="0"/>
        <v>93.75</v>
      </c>
      <c r="K100" s="133">
        <f>37000/40/G100*H100</f>
        <v>115.625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10</v>
      </c>
      <c r="G101" s="105">
        <f>J9</f>
        <v>8</v>
      </c>
      <c r="H101" s="105">
        <f>J10</f>
        <v>1</v>
      </c>
      <c r="I101" s="106">
        <f>J85</f>
        <v>3841.2428400000003</v>
      </c>
      <c r="J101" s="107">
        <f t="shared" si="0"/>
        <v>48.015535500000006</v>
      </c>
      <c r="K101" s="138">
        <v>0</v>
      </c>
    </row>
    <row r="102" spans="1:17" ht="16.5" thickBot="1">
      <c r="A102" s="100"/>
      <c r="B102" s="112" t="s">
        <v>158</v>
      </c>
      <c r="C102" s="113"/>
      <c r="D102" s="12"/>
      <c r="E102" s="14"/>
      <c r="F102" s="105"/>
      <c r="G102" s="105"/>
      <c r="H102" s="105"/>
      <c r="I102" s="106">
        <f>I93+I94+I95+I96+I97+I98+I99+I100+I101</f>
        <v>28000.002840000001</v>
      </c>
      <c r="J102" s="114">
        <f>J93+J94+J95+J96+J97+J98+J99+J100+J101</f>
        <v>350.00003550000002</v>
      </c>
      <c r="K102" s="115">
        <f>K93+K94+K95+K96+K97+K98+K99+K100+K101</f>
        <v>250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>
        <v>28000</v>
      </c>
      <c r="J103" s="116">
        <v>350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5">
    <mergeCell ref="A80:E80"/>
    <mergeCell ref="L98:Q98"/>
    <mergeCell ref="A50:C50"/>
    <mergeCell ref="A51:C51"/>
    <mergeCell ref="A53:C53"/>
    <mergeCell ref="F53:I54"/>
    <mergeCell ref="A54:C54"/>
    <mergeCell ref="F66:I68"/>
    <mergeCell ref="A49:C49"/>
    <mergeCell ref="A3:J5"/>
    <mergeCell ref="G16:H16"/>
    <mergeCell ref="G17:H17"/>
    <mergeCell ref="A47:D47"/>
    <mergeCell ref="A48:C48"/>
    <mergeCell ref="A6:C6"/>
  </mergeCells>
  <pageMargins left="0.70866141732283472" right="0.70866141732283472" top="0.74803149606299213" bottom="0.74803149606299213" header="0.31496062992125984" footer="0.31496062992125984"/>
  <pageSetup paperSize="9" scale="75" fitToHeight="10000" orientation="landscape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4" zoomScaleSheetLayoutView="100" workbookViewId="0">
      <selection activeCell="J7" sqref="J7"/>
    </sheetView>
  </sheetViews>
  <sheetFormatPr defaultRowHeight="15"/>
  <cols>
    <col min="1" max="1" width="22.7109375" style="1" customWidth="1"/>
    <col min="2" max="2" width="24.5703125" style="1" customWidth="1"/>
    <col min="3" max="3" width="41.85546875" style="1" customWidth="1"/>
    <col min="4" max="4" width="12.42578125" style="1" customWidth="1"/>
    <col min="5" max="5" width="9.140625" style="1"/>
    <col min="6" max="6" width="10.42578125" style="1" customWidth="1"/>
    <col min="7" max="8" width="9.140625" style="1"/>
    <col min="9" max="9" width="14.85546875" style="1" customWidth="1"/>
    <col min="10" max="10" width="11.5703125" style="1" customWidth="1"/>
    <col min="11" max="11" width="12.140625" style="74" customWidth="1"/>
    <col min="12" max="16384" width="9.140625" style="1"/>
  </cols>
  <sheetData>
    <row r="1" spans="1:12" ht="24.75" customHeight="1">
      <c r="C1" s="142"/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2" ht="22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2" ht="27.75" customHeight="1" thickBot="1">
      <c r="A6" s="3"/>
      <c r="B6" s="4"/>
      <c r="C6" s="143" t="s">
        <v>125</v>
      </c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50</v>
      </c>
      <c r="L7" s="140">
        <v>1</v>
      </c>
    </row>
    <row r="8" spans="1:12" ht="18" customHeight="1" thickBot="1">
      <c r="A8" s="6" t="s">
        <v>3</v>
      </c>
      <c r="B8" s="7"/>
      <c r="C8" s="7"/>
      <c r="D8" s="7"/>
      <c r="E8" s="7"/>
      <c r="F8" s="8" t="s">
        <v>4</v>
      </c>
      <c r="G8" s="7"/>
      <c r="H8" s="7"/>
      <c r="I8" s="9"/>
      <c r="J8" s="10">
        <v>15</v>
      </c>
      <c r="L8" s="140"/>
    </row>
    <row r="9" spans="1:12" ht="18" customHeight="1" thickBot="1">
      <c r="A9" s="11" t="s">
        <v>5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120</v>
      </c>
      <c r="L9" s="140"/>
    </row>
    <row r="10" spans="1:12" ht="18" customHeight="1" thickBot="1">
      <c r="A10" s="16" t="s">
        <v>7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8</v>
      </c>
      <c r="L10" s="140"/>
    </row>
    <row r="11" spans="1:12" ht="18" customHeight="1" thickBot="1">
      <c r="A11" s="11" t="s">
        <v>8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0</v>
      </c>
      <c r="L11" s="140">
        <v>2</v>
      </c>
    </row>
    <row r="12" spans="1:12" ht="18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53" t="s">
        <v>122</v>
      </c>
      <c r="H16" s="153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4">
        <f>J7</f>
        <v>50</v>
      </c>
      <c r="H17" s="154"/>
      <c r="I17" s="23"/>
      <c r="J17" s="32">
        <f>(J24+J85)/J7</f>
        <v>10001.776020005642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117</v>
      </c>
      <c r="H24" s="28"/>
      <c r="I24" s="23"/>
      <c r="J24" s="32">
        <f>J32+J56</f>
        <v>431483.0034514945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29</v>
      </c>
      <c r="H32" s="28"/>
      <c r="I32" s="19"/>
      <c r="J32" s="32">
        <f>J38+J46+J54</f>
        <v>396991.24160000001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108</v>
      </c>
      <c r="H38" s="28"/>
      <c r="I38" s="23"/>
      <c r="J38" s="32">
        <f>(A41*B41)*E41</f>
        <v>180100.80000000002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(A43*C43*D43)/72</f>
        <v>187.60500000000002</v>
      </c>
      <c r="B41" s="50">
        <v>120</v>
      </c>
      <c r="C41" s="48"/>
      <c r="D41" s="48"/>
      <c r="E41" s="126">
        <v>8</v>
      </c>
      <c r="F41" s="17"/>
      <c r="G41" s="17"/>
      <c r="H41" s="17"/>
      <c r="I41" s="19"/>
      <c r="J41" s="19"/>
      <c r="L41" s="140"/>
    </row>
    <row r="42" spans="1:12" ht="21">
      <c r="A42" s="48" t="s">
        <v>116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10233</v>
      </c>
      <c r="B43" s="50">
        <v>18</v>
      </c>
      <c r="C43" s="50">
        <v>1.1000000000000001</v>
      </c>
      <c r="D43" s="50">
        <v>1.2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114</v>
      </c>
      <c r="G46" s="34"/>
      <c r="H46" s="34"/>
      <c r="I46" s="35"/>
      <c r="J46" s="51">
        <f>J38*30.2%</f>
        <v>54390.441600000006</v>
      </c>
      <c r="L46" s="140">
        <v>5</v>
      </c>
    </row>
    <row r="47" spans="1:12" s="56" customFormat="1" ht="28.5" customHeight="1">
      <c r="A47" s="155" t="s">
        <v>45</v>
      </c>
      <c r="B47" s="156"/>
      <c r="C47" s="156"/>
      <c r="D47" s="156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0" t="s">
        <v>102</v>
      </c>
      <c r="B48" s="151"/>
      <c r="C48" s="151"/>
      <c r="D48" s="57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0" t="s">
        <v>103</v>
      </c>
      <c r="B49" s="151"/>
      <c r="C49" s="151"/>
      <c r="D49" s="57"/>
      <c r="E49" s="52"/>
      <c r="F49" s="53"/>
      <c r="G49" s="54"/>
      <c r="H49" s="54"/>
      <c r="I49" s="52"/>
      <c r="J49" s="55"/>
      <c r="K49" s="135"/>
      <c r="L49" s="141"/>
    </row>
    <row r="50" spans="1:13" s="56" customFormat="1" ht="21">
      <c r="A50" s="150" t="s">
        <v>104</v>
      </c>
      <c r="B50" s="151"/>
      <c r="C50" s="151"/>
      <c r="D50" s="57"/>
      <c r="E50" s="52"/>
      <c r="F50" s="53"/>
      <c r="G50" s="54"/>
      <c r="H50" s="54"/>
      <c r="I50" s="52">
        <v>226</v>
      </c>
      <c r="J50" s="127">
        <v>125500</v>
      </c>
      <c r="K50" s="135"/>
      <c r="L50" s="141">
        <v>6</v>
      </c>
    </row>
    <row r="51" spans="1:13" s="56" customFormat="1" ht="21">
      <c r="A51" s="150" t="s">
        <v>105</v>
      </c>
      <c r="B51" s="151"/>
      <c r="C51" s="151"/>
      <c r="D51" s="57"/>
      <c r="E51" s="52"/>
      <c r="F51" s="53"/>
      <c r="G51" s="54"/>
      <c r="H51" s="54"/>
      <c r="I51" s="52">
        <v>340</v>
      </c>
      <c r="J51" s="127">
        <v>37000</v>
      </c>
      <c r="K51" s="135"/>
      <c r="L51" s="141">
        <v>6</v>
      </c>
    </row>
    <row r="52" spans="1:13" s="56" customFormat="1" ht="15" customHeight="1">
      <c r="A52" s="58" t="s">
        <v>106</v>
      </c>
      <c r="B52" s="59"/>
      <c r="C52" s="59"/>
      <c r="D52" s="57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0" t="s">
        <v>124</v>
      </c>
      <c r="B53" s="151"/>
      <c r="C53" s="151"/>
      <c r="D53" s="60"/>
      <c r="E53" s="61"/>
      <c r="F53" s="155" t="s">
        <v>46</v>
      </c>
      <c r="G53" s="156"/>
      <c r="H53" s="156"/>
      <c r="I53" s="164"/>
      <c r="J53" s="32"/>
      <c r="L53" s="140"/>
      <c r="M53" s="62"/>
    </row>
    <row r="54" spans="1:13" ht="15" customHeight="1" thickBot="1">
      <c r="A54" s="150" t="s">
        <v>107</v>
      </c>
      <c r="B54" s="151"/>
      <c r="C54" s="151"/>
      <c r="D54" s="63"/>
      <c r="E54" s="64"/>
      <c r="F54" s="165"/>
      <c r="G54" s="166"/>
      <c r="H54" s="166"/>
      <c r="I54" s="167"/>
      <c r="J54" s="65">
        <f>J50+J51</f>
        <v>162500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50</v>
      </c>
      <c r="H56" s="28"/>
      <c r="I56" s="23"/>
      <c r="J56" s="69">
        <f>J63+J65+J68+J71</f>
        <v>34491.761851494506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 t="s">
        <v>123</v>
      </c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16750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110</v>
      </c>
      <c r="H65" s="17"/>
      <c r="I65" s="19"/>
      <c r="J65" s="69">
        <f>J63*30.2%</f>
        <v>5058.5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8" t="s">
        <v>59</v>
      </c>
      <c r="G66" s="169"/>
      <c r="H66" s="169"/>
      <c r="I66" s="170"/>
      <c r="J66" s="73"/>
      <c r="L66" s="140"/>
    </row>
    <row r="67" spans="1:12" s="74" customFormat="1" ht="21">
      <c r="A67" s="75" t="s">
        <v>119</v>
      </c>
      <c r="B67" s="28"/>
      <c r="C67" s="28"/>
      <c r="D67" s="28"/>
      <c r="E67" s="23"/>
      <c r="F67" s="155"/>
      <c r="G67" s="156"/>
      <c r="H67" s="156"/>
      <c r="I67" s="164"/>
      <c r="J67" s="76"/>
      <c r="L67" s="140"/>
    </row>
    <row r="68" spans="1:12" s="74" customFormat="1" ht="21">
      <c r="A68" s="77" t="s">
        <v>118</v>
      </c>
      <c r="B68" s="41"/>
      <c r="C68" s="41"/>
      <c r="D68" s="41"/>
      <c r="E68" s="42"/>
      <c r="F68" s="171"/>
      <c r="G68" s="172"/>
      <c r="H68" s="172"/>
      <c r="I68" s="173"/>
      <c r="J68" s="129">
        <v>1250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112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111</v>
      </c>
      <c r="H71" s="28"/>
      <c r="I71" s="23"/>
      <c r="J71" s="69">
        <f>(A79*B79*C79)/(D79*365*E79)</f>
        <v>11433.261851494508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f>550000+1952223+322190+64932.8+65780+76633.73</f>
        <v>3031759.53</v>
      </c>
      <c r="B79" s="131">
        <v>385</v>
      </c>
      <c r="C79" s="82">
        <v>120</v>
      </c>
      <c r="D79" s="131">
        <v>4195.5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60" t="s">
        <v>74</v>
      </c>
      <c r="B80" s="154"/>
      <c r="C80" s="154"/>
      <c r="D80" s="154"/>
      <c r="E80" s="161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113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87"/>
      <c r="G82" s="28">
        <v>100</v>
      </c>
      <c r="H82" s="17"/>
      <c r="I82" s="23"/>
      <c r="J82" s="69">
        <f>(J24*J6)/100</f>
        <v>64722.450517724174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121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3883.3470310634502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79</v>
      </c>
      <c r="H85" s="17"/>
      <c r="I85" s="23"/>
      <c r="J85" s="69">
        <f>J82+J84</f>
        <v>68605.797548787625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80</v>
      </c>
      <c r="B87" s="90"/>
      <c r="C87" s="90"/>
      <c r="D87" s="7"/>
      <c r="E87" s="9"/>
      <c r="F87" s="8"/>
      <c r="G87" s="7"/>
      <c r="H87" s="7"/>
      <c r="I87" s="9"/>
      <c r="J87" s="91">
        <f>J17</f>
        <v>10001.776020005642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92" t="s">
        <v>81</v>
      </c>
      <c r="B89" s="22"/>
      <c r="C89" s="22"/>
      <c r="D89" s="22"/>
      <c r="E89" s="85"/>
      <c r="F89" s="84"/>
      <c r="G89" s="22"/>
      <c r="H89" s="22"/>
      <c r="I89" s="85"/>
      <c r="J89" s="93">
        <f>J87-1.78</f>
        <v>9999.9960200056412</v>
      </c>
      <c r="L89" s="140"/>
    </row>
    <row r="90" spans="1:12" ht="21.75" thickBot="1">
      <c r="A90" s="94" t="s">
        <v>82</v>
      </c>
      <c r="L90" s="140"/>
    </row>
    <row r="91" spans="1:12" ht="105.75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смены лагеря в месяц</v>
      </c>
      <c r="H91" s="98" t="str">
        <f>A10</f>
        <v>Количество часов за один день смены лагеря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50</v>
      </c>
      <c r="G93" s="105">
        <f>J9</f>
        <v>120</v>
      </c>
      <c r="H93" s="105">
        <f>J10</f>
        <v>8</v>
      </c>
      <c r="I93" s="106">
        <f>J38</f>
        <v>180100.80000000002</v>
      </c>
      <c r="J93" s="107">
        <f>I93/F93/G93*H93</f>
        <v>240.13440000000003</v>
      </c>
      <c r="K93" s="138">
        <v>0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50</v>
      </c>
      <c r="G94" s="105">
        <f>J9</f>
        <v>120</v>
      </c>
      <c r="H94" s="105">
        <f>J10</f>
        <v>8</v>
      </c>
      <c r="I94" s="106">
        <f>J63</f>
        <v>16750</v>
      </c>
      <c r="J94" s="107">
        <f>I94/F94/G94*H94</f>
        <v>22.333333333333332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50</v>
      </c>
      <c r="G95" s="105">
        <f>J9</f>
        <v>120</v>
      </c>
      <c r="H95" s="105">
        <f>J10</f>
        <v>8</v>
      </c>
      <c r="I95" s="106">
        <f>J46+J65</f>
        <v>59448.941600000006</v>
      </c>
      <c r="J95" s="107">
        <f t="shared" ref="J95:J101" si="0">I95/F95/G95*H95</f>
        <v>79.265255466666673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50</v>
      </c>
      <c r="G96" s="105">
        <f>J9</f>
        <v>120</v>
      </c>
      <c r="H96" s="105">
        <f>J10</f>
        <v>8</v>
      </c>
      <c r="I96" s="106">
        <f>J71</f>
        <v>11433.261851494508</v>
      </c>
      <c r="J96" s="107">
        <f t="shared" si="0"/>
        <v>15.244349135326011</v>
      </c>
      <c r="K96" s="138">
        <v>0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50</v>
      </c>
      <c r="G97" s="105">
        <f>J9</f>
        <v>120</v>
      </c>
      <c r="H97" s="105">
        <f>J10</f>
        <v>8</v>
      </c>
      <c r="I97" s="106">
        <f>J68</f>
        <v>1250</v>
      </c>
      <c r="J97" s="107">
        <f t="shared" si="0"/>
        <v>1.6666666666666667</v>
      </c>
      <c r="K97" s="138">
        <v>0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50</v>
      </c>
      <c r="G98" s="105">
        <f>J9</f>
        <v>120</v>
      </c>
      <c r="H98" s="105">
        <f>J10</f>
        <v>8</v>
      </c>
      <c r="I98" s="106">
        <f>J50</f>
        <v>125500</v>
      </c>
      <c r="J98" s="107">
        <f t="shared" si="0"/>
        <v>167.33333333333334</v>
      </c>
      <c r="K98" s="133">
        <f>43000/40/G98*H98</f>
        <v>71.666666666666671</v>
      </c>
      <c r="L98" s="162" t="s">
        <v>120</v>
      </c>
      <c r="M98" s="163"/>
      <c r="N98" s="163"/>
      <c r="O98" s="163"/>
      <c r="P98" s="163"/>
      <c r="Q98" s="163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50</v>
      </c>
      <c r="G99" s="105">
        <f>J9</f>
        <v>120</v>
      </c>
      <c r="H99" s="105">
        <f>J10</f>
        <v>8</v>
      </c>
      <c r="I99" s="24">
        <f>J44</f>
        <v>0</v>
      </c>
      <c r="J99" s="107">
        <f t="shared" si="0"/>
        <v>0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50</v>
      </c>
      <c r="G100" s="105">
        <f>J9</f>
        <v>120</v>
      </c>
      <c r="H100" s="105">
        <f>J10</f>
        <v>8</v>
      </c>
      <c r="I100" s="106">
        <f>J51</f>
        <v>37000</v>
      </c>
      <c r="J100" s="107">
        <f t="shared" si="0"/>
        <v>49.333333333333336</v>
      </c>
      <c r="K100" s="133">
        <f>37000/40/G100*H100</f>
        <v>61.666666666666664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50</v>
      </c>
      <c r="G101" s="105">
        <f>J9</f>
        <v>120</v>
      </c>
      <c r="H101" s="105">
        <f>J10</f>
        <v>8</v>
      </c>
      <c r="I101" s="106">
        <f>J85</f>
        <v>68605.797548787625</v>
      </c>
      <c r="J101" s="107">
        <f t="shared" si="0"/>
        <v>91.474396731716823</v>
      </c>
      <c r="K101" s="138">
        <v>0</v>
      </c>
    </row>
    <row r="102" spans="1:17" ht="16.5" thickBot="1">
      <c r="A102" s="100"/>
      <c r="B102" s="112" t="s">
        <v>99</v>
      </c>
      <c r="C102" s="113"/>
      <c r="D102" s="12"/>
      <c r="E102" s="14"/>
      <c r="F102" s="105"/>
      <c r="G102" s="105"/>
      <c r="H102" s="105"/>
      <c r="I102" s="24">
        <f>I93+I94+I95+I96+I97+I98+I99+I100+I101</f>
        <v>500088.80100028211</v>
      </c>
      <c r="J102" s="114">
        <f>J93+J94+J95+J96+J97+J98+J99+J100+J101</f>
        <v>666.78506800037633</v>
      </c>
      <c r="K102" s="115">
        <f>K93+K94+K95+K96+K97+K98+K99+K100+K101</f>
        <v>133.33333333333334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/>
      <c r="J103" s="116">
        <v>667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4">
    <mergeCell ref="A49:C49"/>
    <mergeCell ref="A3:J5"/>
    <mergeCell ref="G16:H16"/>
    <mergeCell ref="G17:H17"/>
    <mergeCell ref="A47:D47"/>
    <mergeCell ref="A48:C48"/>
    <mergeCell ref="A80:E80"/>
    <mergeCell ref="L98:Q98"/>
    <mergeCell ref="A50:C50"/>
    <mergeCell ref="A51:C51"/>
    <mergeCell ref="A53:C53"/>
    <mergeCell ref="F53:I54"/>
    <mergeCell ref="A54:C54"/>
    <mergeCell ref="F66:I68"/>
  </mergeCells>
  <pageMargins left="0.70866141732283472" right="0.70866141732283472" top="0.74803149606299213" bottom="0.74803149606299213" header="0.31496062992125984" footer="0.31496062992125984"/>
  <pageSetup paperSize="9" scale="61" fitToHeight="10000" orientation="landscape" r:id="rId1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Веселый английский</vt:lpstr>
      <vt:lpstr>ПРИШКОЛЬНЫЙ ЛАГЕРЬ</vt:lpstr>
      <vt:lpstr>Лист1</vt:lpstr>
      <vt:lpstr>Лист2</vt:lpstr>
      <vt:lpstr>Лист3</vt:lpstr>
      <vt:lpstr>'Веселый английский'!Область_печати</vt:lpstr>
      <vt:lpstr>'ПРИШКОЛЬНЫЙ ЛАГЕРЬ'!Область_печати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2023-09-04T08:42:46Z</dcterms:modified>
</cp:coreProperties>
</file>